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AQSFS001\Brukere$\b220466\My Documents\"/>
    </mc:Choice>
  </mc:AlternateContent>
  <xr:revisionPtr revIDLastSave="0" documentId="8_{C5CA94D7-4FBA-4DDA-A85E-16E65526A8E4}" xr6:coauthVersionLast="47" xr6:coauthVersionMax="47" xr10:uidLastSave="{00000000-0000-0000-0000-000000000000}"/>
  <bookViews>
    <workbookView xWindow="-120" yWindow="-120" windowWidth="29040" windowHeight="15840" activeTab="2" xr2:uid="{00000000-000D-0000-FFFF-FFFF00000000}"/>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<sst xmlns="http://schemas.openxmlformats.org/spreadsheetml/2006/main" count="1515" uniqueCount="1029">
  <si>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</si>
  <si>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</si>
  <si>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</si>
  <si>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</si>
  <si>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</si>
  <si>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</si>
  <si>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</si>
  <si>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</si>
  <si>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</si>
  <si>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</si>
  <si>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</si>
  <si>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</si>
  <si>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</si>
  <si>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</si>
  <si>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</si>
  <si>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</si>
  <si>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</si>
  <si>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</si>
  <si>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</si>
  <si>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</si>
  <si>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</si>
  <si>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</si>
  <si>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</si>
  <si>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</si>
  <si>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</si>
  <si>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</si>
  <si>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</si>
  <si>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</si>
  <si>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</si>
  <si>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</si>
  <si>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</si>
  <si>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</si>
  <si>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</si>
  <si>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</si>
  <si>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</si>
  <si>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</si>
  <si>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</si>
  <si>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</si>
  <si>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</si>
  <si>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</si>
  <si>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</si>
  <si>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</si>
  <si>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</si>
  <si>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</si>
  <si>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</si>
  <si>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</si>
  <si>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</si>
  <si>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</si>
  <si>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</si>
  <si>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</si>
  <si>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</si>
  <si>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</si>
  <si>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</si>
  <si>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</si>
  <si>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</si>
  <si>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</si>
  <si>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</si>
  <si>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</si>
  <si>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</si>
  <si>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</si>
  <si>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</si>
  <si>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</si>
  <si>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</si>
  <si>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</si>
  <si>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</si>
  <si>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</si>
  <si>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</si>
  <si>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</si>
  <si>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</si>
  <si>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</si>
  <si>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</si>
  <si>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</si>
  <si>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</si>
  <si>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</si>
  <si>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</si>
  <si>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</si>
  <si>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</si>
  <si>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</si>
  <si>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</si>
  <si>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</si>
  <si>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</si>
  <si>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</si>
  <si>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</si>
  <si>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</si>
  <si>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</si>
  <si>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</si>
  <si>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</si>
  <si>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</si>
  <si>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</si>
  <si>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</si>
  <si>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</si>
  <si>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</si>
  <si>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</si>
  <si>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</si>
  <si>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</si>
  <si>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</si>
  <si>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</si>
  <si>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</si>
  <si>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</si>
  <si>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</si>
  <si>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</si>
  <si>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</si>
  <si>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</si>
  <si>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</si>
  <si>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</si>
  <si>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</si>
  <si>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</si>
  <si>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</si>
  <si>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</si>
  <si>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</si>
  <si>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</si>
  <si>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</si>
  <si>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</si>
  <si>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</si>
  <si>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</si>
  <si>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</si>
  <si>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</si>
  <si>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</si>
  <si>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</si>
  <si>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</si>
  <si>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</si>
  <si>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</si>
  <si>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</si>
  <si>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</si>
  <si>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</si>
  <si>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</si>
  <si>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</si>
  <si>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</si>
  <si>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</si>
  <si>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</si>
  <si>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</si>
  <si>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</si>
  <si>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</si>
  <si>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</si>
  <si>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</si>
  <si>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</si>
  <si>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</si>
  <si>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</si>
  <si>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</si>
  <si>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</si>
  <si>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</si>
  <si>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</si>
  <si>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</si>
  <si>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</si>
  <si>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</si>
  <si>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</si>
  <si>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</si>
  <si>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</si>
  <si>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</si>
  <si>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</si>
  <si>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</si>
  <si>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</si>
  <si>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</si>
  <si>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</si>
  <si>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</si>
  <si>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</si>
  <si>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</si>
  <si>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</si>
  <si>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</si>
  <si>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</si>
  <si>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</si>
  <si>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</si>
  <si>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</si>
  <si>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</si>
  <si>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</si>
  <si>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</si>
  <si>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</si>
  <si>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</si>
  <si>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</si>
  <si>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</si>
  <si>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</si>
  <si>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</si>
  <si>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</si>
  <si>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</si>
  <si>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</si>
  <si>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</si>
  <si>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</si>
  <si>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</si>
  <si>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</si>
  <si>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</si>
  <si>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</si>
  <si>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</si>
  <si>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</si>
  <si>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</si>
  <si>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</si>
  <si>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</si>
  <si>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</si>
  <si>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</si>
  <si>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</si>
  <si>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</si>
  <si>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</si>
  <si>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</si>
  <si>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</si>
  <si>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</si>
  <si>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</si>
  <si>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</si>
  <si>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</si>
  <si>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</si>
  <si>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</si>
  <si>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</si>
  <si>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</si>
  <si>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</si>
  <si>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</si>
  <si>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</si>
  <si>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</si>
  <si>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</si>
  <si>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</si>
  <si>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</si>
  <si>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</si>
  <si>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</si>
  <si>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</si>
  <si>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</si>
  <si>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</si>
  <si>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</si>
  <si>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</si>
  <si>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</si>
  <si>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</si>
  <si>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</si>
  <si>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</si>
  <si>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</si>
  <si>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</si>
  <si>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</si>
  <si>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</si>
  <si>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</si>
  <si>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</si>
  <si>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</si>
  <si>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</si>
  <si>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</si>
  <si>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</si>
  <si>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</si>
  <si>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</si>
  <si>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</si>
  <si>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</si>
  <si>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</si>
  <si>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</si>
  <si>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</si>
  <si>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</si>
  <si>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</si>
  <si>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</si>
  <si>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</si>
  <si>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</si>
  <si>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</si>
  <si>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</si>
  <si>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</si>
  <si>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</si>
  <si>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</si>
  <si>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</si>
  <si>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</si>
  <si>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</si>
  <si>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</si>
  <si>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</si>
  <si>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</si>
  <si>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</si>
  <si>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</si>
  <si>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</si>
  <si>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</si>
  <si>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</si>
  <si>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</si>
  <si>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</si>
  <si>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</si>
  <si>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</si>
  <si>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</si>
  <si>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</si>
  <si>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</si>
  <si>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</si>
  <si>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</si>
  <si>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</si>
  <si>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</si>
  <si>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</si>
  <si>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</si>
  <si>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</si>
  <si>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</si>
  <si>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</si>
  <si>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</si>
  <si>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</si>
  <si>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</si>
  <si>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</si>
  <si>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</si>
  <si>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</si>
  <si>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</si>
  <si>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</si>
  <si>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</si>
  <si>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</si>
  <si>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</si>
  <si>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</si>
  <si>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</si>
  <si>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</si>
  <si>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</si>
  <si>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</si>
  <si>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</si>
  <si>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</si>
  <si>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</si>
  <si>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</si>
  <si>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</si>
  <si>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</si>
  <si>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</si>
  <si>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</si>
  <si>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</si>
  <si>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</si>
  <si>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</si>
  <si>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</si>
  <si>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</si>
  <si>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</si>
  <si>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</si>
  <si>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</si>
  <si>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</si>
  <si>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</si>
  <si>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</si>
  <si>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</si>
  <si>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</si>
  <si>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</si>
  <si>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</si>
  <si>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</si>
  <si>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</si>
  <si>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</si>
  <si>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</si>
  <si>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</si>
  <si>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</si>
  <si>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</si>
  <si>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</si>
  <si>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</si>
  <si>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</si>
  <si>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</si>
  <si>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</si>
  <si>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</si>
  <si>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</si>
  <si>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</si>
  <si>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</si>
  <si>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</si>
  <si>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</si>
  <si>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</si>
  <si>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</si>
  <si>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</si>
  <si>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</si>
  <si>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</si>
  <si>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</si>
  <si>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</si>
  <si>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</si>
  <si>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</si>
  <si>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</si>
  <si>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</si>
  <si>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</si>
  <si>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</si>
  <si>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</si>
  <si>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</si>
  <si>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</si>
  <si>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</si>
  <si>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</si>
  <si>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</si>
  <si>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</si>
  <si>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</si>
  <si>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</si>
  <si>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</si>
  <si>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</si>
  <si>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</si>
  <si>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</si>
  <si>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</si>
  <si>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</si>
  <si>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</si>
  <si>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</si>
  <si>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</si>
  <si>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</si>
  <si>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</si>
  <si>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</si>
  <si>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</si>
  <si>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</si>
  <si>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</si>
  <si>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</si>
  <si>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</si>
  <si>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</si>
  <si>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</si>
  <si>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</si>
  <si>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</si>
  <si>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</si>
  <si>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</si>
  <si>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</si>
  <si>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</si>
  <si>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</si>
  <si>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</si>
  <si>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</si>
  <si>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</si>
  <si>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</si>
  <si>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</si>
  <si>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</si>
  <si>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</si>
  <si>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</si>
  <si>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</si>
  <si>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</si>
  <si>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</si>
  <si>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</si>
  <si>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</si>
  <si>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</si>
  <si>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</si>
  <si>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</si>
  <si>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</si>
  <si>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</si>
  <si>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</si>
  <si>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</si>
  <si>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</si>
  <si>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</si>
  <si>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</si>
  <si>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</si>
  <si>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</si>
  <si>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</si>
  <si>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</si>
  <si>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</si>
  <si>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</si>
  <si>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</si>
  <si>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</si>
  <si>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</si>
  <si>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</si>
  <si>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</si>
  <si>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</si>
  <si>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</si>
  <si>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</si>
  <si>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</si>
  <si>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</si>
  <si>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</si>
  <si>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</si>
  <si>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</si>
  <si>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</si>
  <si>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</si>
  <si>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</si>
  <si>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</si>
  <si>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</si>
  <si>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</si>
  <si>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</si>
  <si>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</si>
  <si>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</si>
  <si>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</si>
  <si>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</si>
  <si>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</si>
  <si>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</si>
  <si>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</si>
  <si>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</si>
  <si>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</si>
  <si>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</si>
  <si>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</si>
  <si>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</si>
  <si>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</si>
  <si>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</si>
  <si>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</si>
  <si>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</si>
  <si>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</si>
  <si>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</si>
  <si>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</si>
  <si>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</si>
  <si>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</si>
  <si>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</si>
  <si>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</si>
  <si>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</si>
  <si>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</si>
  <si>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</si>
  <si>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</si>
  <si>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</si>
  <si>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</si>
  <si>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</si>
  <si>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</si>
  <si>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</si>
  <si>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</si>
  <si>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</si>
  <si>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</si>
  <si>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</si>
  <si>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</si>
  <si>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</si>
  <si>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</si>
  <si>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</si>
  <si>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</si>
  <si>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</si>
  <si>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</si>
  <si>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</si>
  <si>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</si>
  <si>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</si>
  <si>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</si>
  <si>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</si>
  <si>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</si>
  <si>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</si>
  <si>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</si>
  <si>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</si>
  <si>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</si>
  <si>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</si>
  <si>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</si>
  <si>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</si>
  <si>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</si>
  <si>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</si>
  <si>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</si>
  <si>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</si>
  <si>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</si>
  <si>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</si>
  <si>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</si>
  <si>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</si>
  <si>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</si>
  <si>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</si>
  <si>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</si>
  <si>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</si>
  <si>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</si>
  <si>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</si>
  <si>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</si>
  <si>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</si>
  <si>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</si>
  <si>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</si>
  <si>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</si>
  <si>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</si>
  <si>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</si>
  <si>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</si>
  <si>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</si>
  <si>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</si>
  <si>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</si>
  <si>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</si>
  <si>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</si>
  <si>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</si>
  <si>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</si>
  <si>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</si>
  <si>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</si>
  <si>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</si>
  <si>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</si>
  <si>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</si>
  <si>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</si>
  <si>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</si>
  <si>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</si>
  <si>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</si>
  <si>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</si>
  <si>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</si>
  <si>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</si>
  <si>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</si>
  <si>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</si>
  <si>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</si>
  <si>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</si>
  <si>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</si>
  <si>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</si>
  <si>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</si>
  <si>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</si>
  <si>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</si>
  <si>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</si>
  <si>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</si>
  <si>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</si>
  <si>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</si>
  <si>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</si>
  <si>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</si>
  <si>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</si>
  <si>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</si>
  <si>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</si>
  <si>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</si>
  <si>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</si>
  <si>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</si>
  <si>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</si>
  <si>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</si>
  <si>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</si>
  <si>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</si>
  <si>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</si>
  <si>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</si>
  <si>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</si>
  <si>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</si>
  <si>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</si>
  <si>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</si>
  <si>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</si>
  <si>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</si>
  <si>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</si>
  <si>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</si>
  <si>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</si>
  <si>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</si>
  <si>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</si>
  <si>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</si>
  <si>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</si>
  <si>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</si>
  <si>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</si>
  <si>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</si>
  <si>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</si>
  <si>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</si>
  <si>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</si>
  <si>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</si>
  <si>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</si>
  <si>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</si>
  <si>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</si>
  <si>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</si>
  <si>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</si>
  <si>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</si>
  <si>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</si>
  <si>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</si>
  <si>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</si>
  <si>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</si>
  <si>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</si>
  <si>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</si>
  <si>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</si>
  <si>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</si>
  <si>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</si>
  <si>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</si>
  <si>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</si>
  <si>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</si>
  <si>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</si>
  <si>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</si>
  <si>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</si>
  <si>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</si>
  <si>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</si>
  <si>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</si>
  <si>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</si>
  <si>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</si>
  <si>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</si>
  <si>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</si>
  <si>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</si>
  <si>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</si>
  <si>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</si>
  <si>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</si>
  <si>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</si>
  <si>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</si>
  <si>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</si>
  <si>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</si>
  <si>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</si>
  <si>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</si>
  <si>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</si>
  <si>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</si>
  <si>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</si>
  <si>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</si>
  <si>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</si>
  <si>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</si>
  <si>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</si>
  <si>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</si>
  <si>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</si>
  <si>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</si>
  <si>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</si>
  <si>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</si>
  <si>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</si>
  <si>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</si>
  <si>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</si>
  <si>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</si>
  <si>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</si>
  <si>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</si>
  <si>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</si>
  <si>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</si>
  <si>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</si>
  <si>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</si>
  <si>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</si>
  <si>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</si>
  <si>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</si>
  <si>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</si>
  <si>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</si>
  <si>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</si>
  <si>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</si>
  <si>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</si>
  <si>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</si>
  <si>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</si>
  <si>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</si>
  <si>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</si>
  <si>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</si>
  <si>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</si>
  <si>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</si>
  <si>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</si>
  <si>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</si>
  <si>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</si>
  <si>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</si>
  <si>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</si>
  <si>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</si>
  <si>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</si>
  <si>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</si>
  <si>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</si>
  <si>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</si>
  <si>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</si>
  <si>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</si>
  <si>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</si>
  <si>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</si>
  <si>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</si>
  <si>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</si>
  <si>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</si>
  <si>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</si>
  <si>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</si>
  <si>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</si>
  <si>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</si>
  <si>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</si>
  <si>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</si>
  <si>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</si>
  <si>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</si>
  <si>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</si>
  <si>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</si>
  <si>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</si>
  <si>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</si>
  <si>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</si>
  <si>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</si>
  <si>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</si>
  <si>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</si>
  <si>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</si>
  <si>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</si>
  <si>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</si>
  <si>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</si>
  <si>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</si>
  <si>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</si>
  <si>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</si>
  <si>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</si>
  <si>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</si>
  <si>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</si>
  <si>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</si>
  <si>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</si>
  <si>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</si>
  <si>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</si>
  <si>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</si>
  <si>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</si>
  <si>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</si>
  <si>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</si>
  <si>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</si>
  <si>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</si>
  <si>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</si>
  <si>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</si>
  <si>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</si>
  <si>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</si>
  <si>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</si>
  <si>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</si>
  <si>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</si>
  <si>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</si>
  <si>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</si>
  <si>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</si>
  <si>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</si>
  <si>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</si>
  <si>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</si>
  <si>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</si>
  <si>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</si>
  <si>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</si>
  <si>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</si>
  <si>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</si>
  <si>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</si>
  <si>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</si>
  <si>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</si>
  <si>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</si>
  <si>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</si>
  <si>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</si>
  <si>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</si>
  <si>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</si>
  <si>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</si>
  <si>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</si>
  <si>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</si>
  <si>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</si>
  <si>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</si>
  <si>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</si>
  <si>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</si>
  <si>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</si>
  <si>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</si>
  <si>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</si>
  <si>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</si>
  <si>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</si>
  <si>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</si>
  <si>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</si>
  <si>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</si>
  <si>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</si>
  <si>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</si>
  <si>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</si>
  <si>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</si>
  <si>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</si>
  <si>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</si>
  <si>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</si>
  <si>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</si>
  <si>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</si>
  <si>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</si>
  <si>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</si>
  <si>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</si>
  <si>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</si>
  <si>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</si>
  <si>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</si>
  <si>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</si>
  <si>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</si>
  <si>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</si>
  <si>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</si>
  <si>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</si>
  <si>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</si>
  <si>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</si>
  <si>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</si>
  <si>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</si>
  <si>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</si>
  <si>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</si>
  <si>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</si>
  <si>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</si>
  <si>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</si>
  <si>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</si>
  <si>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</si>
  <si>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</si>
  <si>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</si>
  <si>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</si>
  <si>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</si>
  <si>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</si>
  <si>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</si>
  <si>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</si>
  <si>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</si>
  <si>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</si>
  <si>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</si>
  <si>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</si>
  <si>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</si>
  <si>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</si>
  <si>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</si>
  <si>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</si>
  <si>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</si>
  <si>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</si>
  <si>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</si>
  <si>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</si>
  <si>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</si>
  <si>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</si>
  <si>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</si>
  <si>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</si>
  <si>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</si>
  <si>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</si>
  <si>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</si>
  <si>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</si>
  <si>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</si>
  <si>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</si>
  <si>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</si>
  <si>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</si>
  <si>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</si>
  <si>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</si>
  <si>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</si>
  <si>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</si>
  <si>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</si>
  <si>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</si>
  <si>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</si>
  <si>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</si>
  <si>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</si>
  <si>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</si>
  <si>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</si>
  <si>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</si>
  <si>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</si>
  <si>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</si>
  <si>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</si>
  <si>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</si>
  <si>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</si>
  <si>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</si>
  <si>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</si>
  <si>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</si>
  <si>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</si>
  <si>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</si>
  <si>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</si>
  <si>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</si>
  <si>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</si>
  <si>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</si>
  <si>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</si>
  <si>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</si>
  <si>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</si>
  <si>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</si>
  <si>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</si>
  <si>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</si>
  <si>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</si>
  <si>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</si>
  <si>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</si>
  <si>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</si>
  <si>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</si>
  <si>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</si>
  <si>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</si>
  <si>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</si>
  <si>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</si>
  <si>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</si>
  <si>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</si>
  <si>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</si>
  <si>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</si>
  <si>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</si>
  <si>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</si>
  <si>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</si>
  <si>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</si>
  <si>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</si>
  <si>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</si>
  <si>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</si>
  <si>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</si>
  <si>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</si>
  <si>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</si>
  <si>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</si>
  <si>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</si>
  <si>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</si>
  <si>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</si>
  <si>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</si>
  <si>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</si>
  <si>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</si>
  <si>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</si>
  <si>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</si>
  <si>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</si>
  <si>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</si>
  <si>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</si>
  <si>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</si>
  <si>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</si>
  <si>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</si>
  <si>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</si>
  <si>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</si>
  <si>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</si>
  <si>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</si>
  <si>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</si>
  <si>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</si>
  <si>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</si>
  <si>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</si>
  <si>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</si>
  <si>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</si>
  <si>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</si>
  <si>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</si>
  <si>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</si>
  <si>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</si>
  <si>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</si>
  <si>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</si>
  <si>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</si>
  <si>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</si>
  <si>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</si>
  <si>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</si>
  <si>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</si>
  <si>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</si>
  <si>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</si>
  <si>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</si>
  <si>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</si>
  <si>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</si>
  <si>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</si>
  <si>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</si>
  <si>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</si>
  <si>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</si>
  <si>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</si>
  <si>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</si>
  <si>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</si>
  <si>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</si>
  <si>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</si>
  <si>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</si>
  <si>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</si>
  <si>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</si>
  <si>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</si>
  <si>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</si>
  <si>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</si>
  <si>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</si>
  <si>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</si>
  <si>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</si>
  <si>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</si>
  <si>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</si>
  <si>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</si>
  <si>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</si>
  <si>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</si>
  <si>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</si>
  <si>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</si>
  <si>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</si>
  <si>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</si>
  <si>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</si>
  <si>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</si>
  <si>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</si>
  <si>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</si>
  <si>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</si>
  <si>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</si>
  <si>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</si>
  <si>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</si>
  <si>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</si>
  <si>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</si>
  <si>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</si>
  <si>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</si>
  <si>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</si>
  <si>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</si>
  <si>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</si>
  <si>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</si>
  <si>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</si>
  <si>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</si>
  <si>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</si>
  <si>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</si>
  <si>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</si>
  <si>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</si>
  <si>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</si>
  <si>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</si>
  <si>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</si>
  <si>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</si>
  <si>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</si>
  <si>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</si>
  <si>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</si>
  <si>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</si>
  <si>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</si>
  <si>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</si>
  <si>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</si>
  <si>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</si>
  <si>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</si>
  <si>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</si>
  <si>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</si>
  <si>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</si>
  <si>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</si>
  <si>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</si>
  <si>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</si>
  <si>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</si>
  <si>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</si>
  <si>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</si>
  <si>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</si>
  <si>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</si>
  <si>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</si>
  <si>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</si>
  <si>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</si>
  <si>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</si>
  <si>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</si>
  <si>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</si>
  <si>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</si>
  <si>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</si>
  <si>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</si>
  <si>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</si>
  <si>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</si>
  <si>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</si>
  <si>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</si>
  <si>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</si>
  <si>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</si>
  <si>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</si>
  <si>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</si>
  <si>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</si>
  <si>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</si>
  <si>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</si>
  <si>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</si>
  <si>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</si>
  <si>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</si>
  <si>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</si>
  <si>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</si>
  <si>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</si>
  <si>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</si>
  <si>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</si>
  <si>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</si>
  <si>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</si>
  <si>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</si>
  <si>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</si>
  <si>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</si>
  <si>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</si>
  <si>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</si>
  <si>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</si>
  <si>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</si>
  <si>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</si>
  <si>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</si>
  <si>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</si>
  <si>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</si>
  <si>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</si>
  <si>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</si>
  <si>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</si>
  <si>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SEB AB</t>
  </si>
  <si>
    <t>F3JS33DEI6XQ4ZBPTN86</t>
  </si>
  <si>
    <t>Viken</t>
  </si>
  <si>
    <t>Vestfold og Telemark</t>
  </si>
  <si>
    <t>Vestland</t>
  </si>
  <si>
    <t>Trøndelag</t>
  </si>
  <si>
    <t>Innlandet</t>
  </si>
  <si>
    <t>Agder</t>
  </si>
  <si>
    <t>Troms og Finnmark</t>
  </si>
  <si>
    <t>Møre og Romsdal</t>
  </si>
  <si>
    <t>529900ODI3047E2LIV03</t>
  </si>
  <si>
    <t>Sparebanken Øst</t>
  </si>
  <si>
    <t>Nordea Bank Abp</t>
  </si>
  <si>
    <t>Soft bullet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</si>
</sst>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xr:uid="{00000000-0005-0000-0000-000000000000}"/>
    <cellStyle name="Accent1 2" xfId="3" xr:uid="{00000000-0005-0000-0000-000001000000}"/>
    <cellStyle name="Accent2 2" xfId="4" xr:uid="{00000000-0005-0000-0000-000002000000}"/>
    <cellStyle name="Accent3 2" xfId="5" xr:uid="{00000000-0005-0000-0000-000003000000}"/>
    <cellStyle name="Accent4 2" xfId="6" xr:uid="{00000000-0005-0000-0000-000004000000}"/>
    <cellStyle name="Accent5 2" xfId="7" xr:uid="{00000000-0005-0000-0000-000005000000}"/>
    <cellStyle name="Accent6 2" xfId="8" xr:uid="{00000000-0005-0000-0000-000006000000}"/>
    <cellStyle name="Bad 2" xfId="9" xr:uid="{00000000-0005-0000-0000-000007000000}"/>
    <cellStyle name="Check Cell 2" xfId="10" xr:uid="{00000000-0005-0000-0000-000008000000}"/>
    <cellStyle name="Comma" xfId="41" builtinId="3"/>
    <cellStyle name="Comma 2" xfId="11" xr:uid="{00000000-0005-0000-0000-000009000000}"/>
    <cellStyle name="Dezimal_Data check PO Mortgage 2010 Q3JustBorrowers" xfId="12" xr:uid="{00000000-0005-0000-0000-00000A000000}"/>
    <cellStyle name="Euro" xfId="13" xr:uid="{00000000-0005-0000-0000-00000B000000}"/>
    <cellStyle name="Good 2" xfId="14" xr:uid="{00000000-0005-0000-0000-00000C000000}"/>
    <cellStyle name="Heading 1 2" xfId="15" xr:uid="{00000000-0005-0000-0000-00000D000000}"/>
    <cellStyle name="Heading 2 2" xfId="16" xr:uid="{00000000-0005-0000-0000-00000E000000}"/>
    <cellStyle name="Heading 3 2" xfId="17" xr:uid="{00000000-0005-0000-0000-00000F000000}"/>
    <cellStyle name="Heading 4 2" xfId="18" xr:uid="{00000000-0005-0000-0000-000010000000}"/>
    <cellStyle name="Komma [0]_Betaling rente 2001" xfId="19" xr:uid="{00000000-0005-0000-0000-000012000000}"/>
    <cellStyle name="Komma 2" xfId="20" xr:uid="{00000000-0005-0000-0000-000013000000}"/>
    <cellStyle name="Linked Cell 2" xfId="21" xr:uid="{00000000-0005-0000-0000-000014000000}"/>
    <cellStyle name="Milliers [0]_espace.xls Graphique 17" xfId="22" xr:uid="{00000000-0005-0000-0000-000015000000}"/>
    <cellStyle name="Milliers_espace.xls Graphique 17" xfId="23" xr:uid="{00000000-0005-0000-0000-000016000000}"/>
    <cellStyle name="Monétaire [0]_espace.xls Graphique 17" xfId="24" xr:uid="{00000000-0005-0000-0000-000017000000}"/>
    <cellStyle name="Monétaire_espace.xls Graphique 17" xfId="25" xr:uid="{00000000-0005-0000-0000-000018000000}"/>
    <cellStyle name="Neutral 2" xfId="26" xr:uid="{00000000-0005-0000-0000-000019000000}"/>
    <cellStyle name="Normal" xfId="0" builtinId="0"/>
    <cellStyle name="Normal 2" xfId="1" xr:uid="{00000000-0005-0000-0000-00001B000000}"/>
    <cellStyle name="Normal 5" xfId="27" xr:uid="{00000000-0005-0000-0000-00001C000000}"/>
    <cellStyle name="Note 2" xfId="28" xr:uid="{00000000-0005-0000-0000-00001D000000}"/>
    <cellStyle name="Percent" xfId="42" builtinId="5"/>
    <cellStyle name="Percent 2" xfId="29" xr:uid="{00000000-0005-0000-0000-00001E000000}"/>
    <cellStyle name="Standard 2" xfId="43" xr:uid="{00000000-0005-0000-0000-000020000000}"/>
    <cellStyle name="Standard_Moodys Covered Bond Input Template_Mortgage20080430" xfId="30" xr:uid="{00000000-0005-0000-0000-000021000000}"/>
    <cellStyle name="Style 1" xfId="31" xr:uid="{00000000-0005-0000-0000-000022000000}"/>
    <cellStyle name="Title 2" xfId="32" xr:uid="{00000000-0005-0000-0000-000023000000}"/>
    <cellStyle name="Tusental (0)_Investor report.xls Diagram 1" xfId="33" xr:uid="{00000000-0005-0000-0000-000024000000}"/>
    <cellStyle name="Tusental_Investor report.xls Diagram 1" xfId="34" xr:uid="{00000000-0005-0000-0000-000025000000}"/>
    <cellStyle name="Valuta (0)_Investor report.xls Diagram 1" xfId="35" xr:uid="{00000000-0005-0000-0000-000026000000}"/>
    <cellStyle name="桁区切り [0.00]_municipalies_in_sweden" xfId="36" xr:uid="{00000000-0005-0000-0000-000027000000}"/>
    <cellStyle name="桁区切り_municipalies_in_sweden" xfId="37" xr:uid="{00000000-0005-0000-0000-000028000000}"/>
    <cellStyle name="標準_municipalies_in_sweden" xfId="38" xr:uid="{00000000-0005-0000-0000-000029000000}"/>
    <cellStyle name="通貨 [0.00]_municipalies_in_sweden" xfId="39" xr:uid="{00000000-0005-0000-0000-00002A000000}"/>
    <cellStyle name="通貨_municipalies_in_sweden" xfId="40"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workbookViewId="0">
      <selection activeCell="G24" sqref="G24"/>
    </sheetView>
  </sheetViews>
  <sheetFormatPr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6:I28"/>
  <sheetViews>
    <sheetView workbookViewId="0">
      <selection activeCell="C2" sqref="C2"/>
    </sheetView>
  </sheetViews>
  <sheetFormatPr defaultColWidth="9.140625" defaultRowHeight="15" x14ac:dyDescent="0.25"/>
  <cols>
    <col min="1" max="1" width="5.7109375" style="1" customWidth="1"/>
    <col min="2" max="2" width="7.7109375" style="1" customWidth="1"/>
    <col min="3" max="3" width="74.7109375" style="1" customWidth="1"/>
    <col min="4" max="4" width="5.7109375" style="1" customWidth="1"/>
    <col min="5" max="5" width="7.7109375" style="1" customWidth="1"/>
    <col min="6" max="6" width="74.7109375" style="1" customWidth="1"/>
    <col min="7" max="7" width="5.7109375" style="1" customWidth="1"/>
    <col min="8" max="8" width="9.140625" style="1"/>
    <col min="9" max="9" width="74.7109375" style="1" customWidth="1"/>
    <col min="10" max="16384" width="9.140625" style="1"/>
  </cols>
  <sheetData>
    <row r="6" spans="1:9" x14ac:dyDescent="0.25">
      <c r="B6" s="9"/>
      <c r="E6" s="9"/>
      <c r="F6" s="2"/>
    </row>
    <row r="7" spans="1:9" x14ac:dyDescent="0.25">
      <c r="B7" s="9"/>
      <c r="E7" s="9"/>
      <c r="F7" s="2"/>
    </row>
    <row r="8" spans="1:9" x14ac:dyDescent="0.25">
      <c r="B8" s="9"/>
      <c r="C8" s="2"/>
      <c r="E8" s="9"/>
      <c r="F8" s="2"/>
    </row>
    <row r="9" spans="1:9" x14ac:dyDescent="0.25">
      <c r="A9" s="2"/>
      <c r="B9" s="9"/>
      <c r="C9" s="2"/>
    </row>
    <row r="10" spans="1:9" x14ac:dyDescent="0.25">
      <c r="A10" s="2"/>
      <c r="B10" s="9"/>
      <c r="C10" s="2"/>
    </row>
    <row r="11" spans="1:9" x14ac:dyDescent="0.25">
      <c r="A11" s="2"/>
      <c r="B11" s="5" t="s">
        <v>946</v>
      </c>
      <c r="C11" s="3"/>
      <c r="E11" s="5" t="s">
        <v>938</v>
      </c>
      <c r="F11" s="2"/>
      <c r="H11" s="5"/>
      <c r="I11" s="2"/>
    </row>
    <row r="12" spans="1:9"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25">
      <c r="A19" s="2"/>
      <c r="B19" s="8">
        <v>7</v>
      </c>
      <c r="C19" s="10" t="s">
        <v>966</v>
      </c>
      <c r="E19" s="6"/>
      <c r="F19" s="11"/>
    </row>
    <row r="20" spans="1:6" ht="28.5" x14ac:dyDescent="0.25">
      <c r="A20" s="2"/>
      <c r="B20" s="8">
        <v>8</v>
      </c>
      <c r="C20" s="10" t="s">
        <v>1002</v>
      </c>
      <c r="E20" s="6"/>
      <c r="F20" s="11"/>
    </row>
    <row r="21" spans="1:6" x14ac:dyDescent="0.25">
      <c r="A21" s="2"/>
      <c r="B21" s="6"/>
      <c r="C21" s="7"/>
    </row>
    <row r="22" spans="1:6" x14ac:dyDescent="0.25">
      <c r="A22" s="2"/>
      <c r="B22" s="6"/>
      <c r="C22" s="7"/>
    </row>
    <row r="23" spans="1:6" x14ac:dyDescent="0.25">
      <c r="A23" s="2"/>
      <c r="B23" s="6"/>
      <c r="C23" s="7"/>
    </row>
    <row r="24" spans="1:6" x14ac:dyDescent="0.25">
      <c r="A24" s="2"/>
      <c r="B24" s="6"/>
      <c r="C24" s="11"/>
    </row>
    <row r="25" spans="1:6" x14ac:dyDescent="0.25">
      <c r="B25" s="6"/>
      <c r="C25" s="7"/>
    </row>
    <row r="26" spans="1:6" x14ac:dyDescent="0.25">
      <c r="B26" s="6"/>
      <c r="C26" s="7"/>
    </row>
    <row r="27" spans="1:6" x14ac:dyDescent="0.25">
      <c r="B27" s="6"/>
      <c r="C27" s="7"/>
    </row>
    <row r="28" spans="1:6"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00"/>
  <sheetViews>
    <sheetView tabSelected="1" topLeftCell="B1" zoomScale="82" zoomScaleNormal="82" workbookViewId="0">
      <selection activeCell="C29" sqref="C29"/>
    </sheetView>
  </sheetViews>
  <sheetFormatPr defaultColWidth="9.140625" defaultRowHeight="15" x14ac:dyDescent="0.25"/>
  <cols>
    <col min="1" max="1" width="12" style="58" hidden="1" customWidth="1"/>
    <col min="2" max="2" width="43.5703125" style="53" customWidth="1"/>
    <col min="3" max="3" width="34.28515625" style="53" bestFit="1" customWidth="1"/>
    <col min="4" max="4" width="27.28515625" style="53" customWidth="1"/>
    <col min="5" max="5" width="43.28515625" style="53" bestFit="1" customWidth="1"/>
    <col min="6" max="6" width="25.85546875" style="53" customWidth="1"/>
    <col min="7" max="7" width="10.7109375" style="53" customWidth="1"/>
    <col min="8" max="8" width="43.28515625" style="53" bestFit="1" customWidth="1"/>
    <col min="9" max="9" width="25.85546875" style="53" customWidth="1"/>
    <col min="10" max="10" width="10.7109375" style="53" customWidth="1"/>
    <col min="11" max="11" width="43.28515625" style="53" bestFit="1" customWidth="1"/>
    <col min="12" max="12" width="25.85546875" style="53" customWidth="1"/>
    <col min="13" max="13" width="10.7109375" style="53" customWidth="1"/>
    <col min="14" max="14" width="43.28515625" style="53" bestFit="1" customWidth="1"/>
    <col min="15" max="15" width="25.85546875" style="53" customWidth="1"/>
    <col min="16" max="16" width="10.7109375" style="53" customWidth="1"/>
    <col min="17" max="17" width="43.28515625" style="53" bestFit="1" customWidth="1"/>
    <col min="18" max="18" width="25.85546875" style="53" customWidth="1"/>
    <col min="19" max="19" width="10.7109375" style="53" customWidth="1"/>
    <col min="20" max="20" width="43.28515625" style="53" bestFit="1" customWidth="1"/>
    <col min="21" max="21" width="25.85546875" style="53" customWidth="1"/>
    <col min="22" max="22" width="10.7109375" style="53" customWidth="1"/>
    <col min="23" max="23" width="43.28515625" style="53" bestFit="1" customWidth="1"/>
    <col min="24" max="24" width="25.85546875" style="53" customWidth="1"/>
    <col min="25" max="25" width="10.7109375" style="53" customWidth="1"/>
    <col min="26" max="26" width="43.28515625" style="53" bestFit="1" customWidth="1"/>
    <col min="27" max="27" width="25.85546875" style="53" customWidth="1"/>
    <col min="28" max="28" width="10.7109375" style="53" customWidth="1"/>
    <col min="29" max="29" width="43.28515625" style="53" bestFit="1" customWidth="1"/>
    <col min="30" max="30" width="25.85546875" style="53" customWidth="1"/>
    <col min="31" max="16384" width="9.140625" style="53"/>
  </cols>
  <sheetData>
    <row r="1" spans="1:28" x14ac:dyDescent="0.25">
      <c r="A1" s="58" t="s">
        <v>778</v>
      </c>
      <c r="B1" s="58" t="s">
        <v>1009</v>
      </c>
      <c r="G1" s="80"/>
    </row>
    <row r="2" spans="1:28" ht="15.75" thickBot="1" x14ac:dyDescent="0.3">
      <c r="B2" s="55" t="s">
        <v>22</v>
      </c>
      <c r="G2" s="80"/>
    </row>
    <row r="3" spans="1:28" x14ac:dyDescent="0.25">
      <c r="A3" s="58" t="s">
        <v>779</v>
      </c>
      <c r="B3" s="29" t="s">
        <v>566</v>
      </c>
      <c r="C3" s="57">
        <v>44742</v>
      </c>
      <c r="J3" s="69"/>
      <c r="K3" s="62"/>
      <c r="L3" s="62"/>
      <c r="M3" s="62"/>
      <c r="N3" s="62"/>
      <c r="O3" s="62"/>
      <c r="P3" s="62"/>
      <c r="Q3" s="62"/>
      <c r="R3" s="62"/>
      <c r="S3" s="62"/>
      <c r="T3" s="62"/>
      <c r="U3" s="62"/>
      <c r="V3" s="75"/>
      <c r="Y3" s="75"/>
      <c r="AB3" s="75"/>
    </row>
    <row r="4" spans="1:28" x14ac:dyDescent="0.25">
      <c r="A4" s="58" t="s">
        <v>780</v>
      </c>
      <c r="B4" s="17" t="s">
        <v>21</v>
      </c>
      <c r="C4" s="44" t="s">
        <v>401</v>
      </c>
    </row>
    <row r="5" spans="1:28" x14ac:dyDescent="0.25">
      <c r="A5" s="58" t="s">
        <v>781</v>
      </c>
      <c r="B5" s="17" t="s">
        <v>562</v>
      </c>
      <c r="C5" s="44">
        <v>266</v>
      </c>
    </row>
    <row r="6" spans="1:28" x14ac:dyDescent="0.25">
      <c r="A6" s="58" t="s">
        <v>782</v>
      </c>
      <c r="B6" s="17" t="s">
        <v>1</v>
      </c>
      <c r="C6" s="44" t="s">
        <v>72</v>
      </c>
    </row>
    <row r="7" spans="1:28" x14ac:dyDescent="0.25">
      <c r="A7" s="58" t="s">
        <v>783</v>
      </c>
      <c r="B7" s="17" t="s">
        <v>44</v>
      </c>
      <c r="C7" s="44" t="s">
        <v>16</v>
      </c>
    </row>
    <row r="8" spans="1:28" x14ac:dyDescent="0.25">
      <c r="A8" s="58" t="s">
        <v>784</v>
      </c>
      <c r="B8" s="17" t="s">
        <v>776</v>
      </c>
      <c r="C8" s="46">
        <v>0.17299999999999999</v>
      </c>
    </row>
    <row r="9" spans="1:28" ht="15.75" thickBot="1" x14ac:dyDescent="0.3">
      <c r="A9" s="58" t="s">
        <v>785</v>
      </c>
      <c r="B9" s="19" t="s">
        <v>777</v>
      </c>
      <c r="C9" s="47" t="s">
        <v>411</v>
      </c>
    </row>
    <row r="11" spans="1:28" ht="15.75" thickBot="1" x14ac:dyDescent="0.3">
      <c r="B11" s="69" t="s">
        <v>0</v>
      </c>
      <c r="C11" s="59" t="s">
        <v>33</v>
      </c>
      <c r="D11" s="59" t="s">
        <v>32</v>
      </c>
    </row>
    <row r="12" spans="1:28" x14ac:dyDescent="0.25">
      <c r="A12" s="58" t="s">
        <v>790</v>
      </c>
      <c r="B12" s="29" t="s">
        <v>487</v>
      </c>
      <c r="C12" s="113">
        <v>19659039630</v>
      </c>
      <c r="D12" s="14"/>
    </row>
    <row r="13" spans="1:28" x14ac:dyDescent="0.25">
      <c r="A13" s="58" t="s">
        <v>792</v>
      </c>
      <c r="B13" s="17" t="s">
        <v>413</v>
      </c>
      <c r="C13" s="48">
        <f>IFERROR(UM_CoverPoolBalance-UM_CoverPoolSubstituteCollateral,UM_CoverPoolBalance)</f>
        <v>19270041832</v>
      </c>
      <c r="D13" s="39">
        <f>IFERROR(C13/$C$12,"")</f>
        <v>0.98021277715894206</v>
      </c>
    </row>
    <row r="14" spans="1:28" x14ac:dyDescent="0.25">
      <c r="A14" s="58" t="s">
        <v>793</v>
      </c>
      <c r="B14" s="17" t="s">
        <v>34</v>
      </c>
      <c r="C14" s="110">
        <v>388997798</v>
      </c>
      <c r="D14" s="39">
        <f>IFERROR(C14/$C$12,"")</f>
        <v>1.978722284105798E-2</v>
      </c>
    </row>
    <row r="15" spans="1:28" x14ac:dyDescent="0.25">
      <c r="B15" s="17"/>
      <c r="C15" s="12"/>
      <c r="D15" s="32"/>
    </row>
    <row r="16" spans="1:28" x14ac:dyDescent="0.25">
      <c r="B16" s="17" t="s">
        <v>4</v>
      </c>
      <c r="C16" s="12"/>
      <c r="D16" s="32"/>
    </row>
    <row r="17" spans="1:6" ht="15.75" thickBot="1" x14ac:dyDescent="0.3">
      <c r="A17" s="58" t="s">
        <v>794</v>
      </c>
      <c r="B17" s="17" t="s">
        <v>25</v>
      </c>
      <c r="C17" s="110">
        <v>0</v>
      </c>
      <c r="D17" s="39">
        <f>IFERROR(C17/SUM(C17:C18),"")</f>
        <v>0</v>
      </c>
    </row>
    <row r="18" spans="1:6" x14ac:dyDescent="0.25">
      <c r="A18" s="58" t="s">
        <v>795</v>
      </c>
      <c r="B18" s="17" t="s">
        <v>19</v>
      </c>
      <c r="C18" s="113">
        <v>19659039630</v>
      </c>
      <c r="D18" s="39">
        <f>IFERROR(C18/SUM(C17:C18),"")</f>
        <v>1</v>
      </c>
    </row>
    <row r="19" spans="1:6" x14ac:dyDescent="0.25">
      <c r="B19" s="17"/>
      <c r="C19" s="12"/>
      <c r="D19" s="32"/>
    </row>
    <row r="20" spans="1:6" x14ac:dyDescent="0.25">
      <c r="A20" s="58" t="s">
        <v>786</v>
      </c>
      <c r="B20" s="54" t="s">
        <v>492</v>
      </c>
      <c r="C20" s="112">
        <v>8.6</v>
      </c>
      <c r="D20" s="32"/>
    </row>
    <row r="21" spans="1:6" x14ac:dyDescent="0.25">
      <c r="A21" s="58" t="s">
        <v>796</v>
      </c>
      <c r="B21" s="17" t="s">
        <v>774</v>
      </c>
      <c r="C21" s="110">
        <v>45.54</v>
      </c>
      <c r="D21" s="32"/>
    </row>
    <row r="22" spans="1:6" x14ac:dyDescent="0.25">
      <c r="A22" s="58" t="s">
        <v>797</v>
      </c>
      <c r="B22" s="17" t="s">
        <v>775</v>
      </c>
      <c r="C22" s="110">
        <v>198.72</v>
      </c>
      <c r="D22" s="32"/>
    </row>
    <row r="23" spans="1:6" x14ac:dyDescent="0.25">
      <c r="B23" s="17"/>
      <c r="C23" s="18"/>
      <c r="D23" s="33"/>
    </row>
    <row r="24" spans="1:6" ht="15.75" thickBot="1" x14ac:dyDescent="0.3">
      <c r="B24" s="17" t="s">
        <v>5</v>
      </c>
      <c r="C24" s="12"/>
      <c r="D24" s="32"/>
    </row>
    <row r="25" spans="1:6" x14ac:dyDescent="0.25">
      <c r="A25" s="58" t="s">
        <v>798</v>
      </c>
      <c r="B25" s="40" t="s">
        <v>401</v>
      </c>
      <c r="C25" s="113">
        <v>19659039630</v>
      </c>
      <c r="D25" s="39">
        <f>IFERROR(C25/SUM($C$25:$C$30),"")</f>
        <v>1</v>
      </c>
      <c r="F25" s="82"/>
    </row>
    <row r="26" spans="1:6" x14ac:dyDescent="0.25">
      <c r="A26" s="58" t="s">
        <v>799</v>
      </c>
      <c r="B26" s="40"/>
      <c r="C26" s="110"/>
      <c r="D26" s="39">
        <f t="shared" ref="D26:D30" si="0">IFERROR(C26/SUM($C$25:$C$30),"")</f>
        <v>0</v>
      </c>
    </row>
    <row r="27" spans="1:6" x14ac:dyDescent="0.25">
      <c r="A27" s="58" t="s">
        <v>800</v>
      </c>
      <c r="B27" s="40"/>
      <c r="C27" s="110"/>
      <c r="D27" s="39">
        <f t="shared" si="0"/>
        <v>0</v>
      </c>
    </row>
    <row r="28" spans="1:6" x14ac:dyDescent="0.25">
      <c r="A28" s="58" t="s">
        <v>801</v>
      </c>
      <c r="B28" s="40"/>
      <c r="C28" s="110"/>
      <c r="D28" s="39">
        <f t="shared" si="0"/>
        <v>0</v>
      </c>
    </row>
    <row r="29" spans="1:6"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x14ac:dyDescent="0.25">
      <c r="A33" s="58" t="s">
        <v>789</v>
      </c>
      <c r="B33" s="29" t="s">
        <v>555</v>
      </c>
      <c r="C33" s="60">
        <v>16650000000</v>
      </c>
      <c r="D33" s="61"/>
    </row>
    <row r="34" spans="1:4" x14ac:dyDescent="0.25">
      <c r="A34" s="58" t="s">
        <v>787</v>
      </c>
      <c r="B34" s="17" t="s">
        <v>492</v>
      </c>
      <c r="C34" s="56">
        <v>3.4664564564564566</v>
      </c>
      <c r="D34" s="16"/>
    </row>
    <row r="35" spans="1:4" x14ac:dyDescent="0.25">
      <c r="A35" s="58" t="s">
        <v>788</v>
      </c>
      <c r="B35" s="17" t="s">
        <v>37</v>
      </c>
      <c r="C35" s="43" t="s">
        <v>1028</v>
      </c>
      <c r="D35" s="16"/>
    </row>
    <row r="36" spans="1:4" x14ac:dyDescent="0.25">
      <c r="B36" s="17"/>
      <c r="C36" s="12"/>
      <c r="D36" s="16"/>
    </row>
    <row r="37" spans="1:4" x14ac:dyDescent="0.25">
      <c r="B37" s="17" t="s">
        <v>4</v>
      </c>
      <c r="C37" s="12"/>
      <c r="D37" s="16"/>
    </row>
    <row r="38" spans="1:4" x14ac:dyDescent="0.25">
      <c r="A38" s="58" t="s">
        <v>803</v>
      </c>
      <c r="B38" s="17" t="s">
        <v>25</v>
      </c>
      <c r="C38" s="110">
        <v>1150000000</v>
      </c>
      <c r="D38" s="39">
        <f>IFERROR(C38/SUM($C$38:$C$39),"")</f>
        <v>6.9069069069069067E-2</v>
      </c>
    </row>
    <row r="39" spans="1:4" x14ac:dyDescent="0.25">
      <c r="A39" s="58" t="s">
        <v>804</v>
      </c>
      <c r="B39" s="17" t="s">
        <v>19</v>
      </c>
      <c r="C39" s="110">
        <v>15500000000</v>
      </c>
      <c r="D39" s="39">
        <f>IFERROR(C39/SUM($C$38:$C$39),"")</f>
        <v>0.93093093093093093</v>
      </c>
    </row>
    <row r="40" spans="1:4" x14ac:dyDescent="0.25">
      <c r="B40" s="17"/>
      <c r="C40" s="18"/>
      <c r="D40" s="35"/>
    </row>
    <row r="41" spans="1:4" x14ac:dyDescent="0.25">
      <c r="B41" s="17" t="s">
        <v>5</v>
      </c>
      <c r="C41" s="12"/>
      <c r="D41" s="36"/>
    </row>
    <row r="42" spans="1:4" x14ac:dyDescent="0.25">
      <c r="A42" s="58" t="s">
        <v>805</v>
      </c>
      <c r="B42" s="40" t="s">
        <v>401</v>
      </c>
      <c r="C42" s="110">
        <v>16650000000</v>
      </c>
      <c r="D42" s="39">
        <f>IFERROR(C42/SUM($C$42:$C$47),"")</f>
        <v>1</v>
      </c>
    </row>
    <row r="43" spans="1:4" x14ac:dyDescent="0.25">
      <c r="A43" s="58" t="s">
        <v>806</v>
      </c>
      <c r="B43" s="40"/>
      <c r="C43" s="110"/>
      <c r="D43" s="39">
        <f t="shared" ref="D43:D47" si="1">IFERROR(C43/SUM($C$42:$C$47),"")</f>
        <v>0</v>
      </c>
    </row>
    <row r="44" spans="1:4" x14ac:dyDescent="0.25">
      <c r="A44" s="58" t="s">
        <v>807</v>
      </c>
      <c r="B44" s="40"/>
      <c r="C44" s="110"/>
      <c r="D44" s="39">
        <f t="shared" si="1"/>
        <v>0</v>
      </c>
    </row>
    <row r="45" spans="1:4" x14ac:dyDescent="0.25">
      <c r="A45" s="58" t="s">
        <v>808</v>
      </c>
      <c r="B45" s="40"/>
      <c r="C45" s="110"/>
      <c r="D45" s="39">
        <f t="shared" si="1"/>
        <v>0</v>
      </c>
    </row>
    <row r="46" spans="1:4"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x14ac:dyDescent="0.25">
      <c r="B50" s="85" t="s">
        <v>597</v>
      </c>
      <c r="C50" s="20" t="s">
        <v>0</v>
      </c>
      <c r="D50" s="14" t="s">
        <v>3</v>
      </c>
    </row>
    <row r="51" spans="1:6" x14ac:dyDescent="0.25">
      <c r="A51" s="58" t="s">
        <v>812</v>
      </c>
      <c r="B51" s="17" t="s">
        <v>598</v>
      </c>
      <c r="C51" s="110">
        <v>4820153522.4866962</v>
      </c>
      <c r="D51" s="107">
        <v>2500000000</v>
      </c>
    </row>
    <row r="52" spans="1:6" x14ac:dyDescent="0.25">
      <c r="A52" s="58" t="s">
        <v>813</v>
      </c>
      <c r="B52" s="17" t="s">
        <v>599</v>
      </c>
      <c r="C52" s="110">
        <v>671601357.15544105</v>
      </c>
      <c r="D52" s="107">
        <v>2500000000</v>
      </c>
      <c r="F52" s="83"/>
    </row>
    <row r="53" spans="1:6" x14ac:dyDescent="0.25">
      <c r="A53" s="58" t="s">
        <v>814</v>
      </c>
      <c r="B53" s="17" t="s">
        <v>600</v>
      </c>
      <c r="C53" s="110">
        <v>709479021.099051</v>
      </c>
      <c r="D53" s="107">
        <v>2500000000</v>
      </c>
      <c r="F53" s="83"/>
    </row>
    <row r="54" spans="1:6" x14ac:dyDescent="0.25">
      <c r="A54" s="58" t="s">
        <v>815</v>
      </c>
      <c r="B54" s="17" t="s">
        <v>601</v>
      </c>
      <c r="C54" s="110">
        <v>939057145.44350004</v>
      </c>
      <c r="D54" s="107">
        <v>4000000000</v>
      </c>
      <c r="F54" s="83"/>
    </row>
    <row r="55" spans="1:6" x14ac:dyDescent="0.25">
      <c r="A55" s="58" t="s">
        <v>816</v>
      </c>
      <c r="B55" s="17" t="s">
        <v>602</v>
      </c>
      <c r="C55" s="110">
        <v>714012827.70150089</v>
      </c>
      <c r="D55" s="107">
        <v>750000000</v>
      </c>
      <c r="F55" s="83"/>
    </row>
    <row r="56" spans="1:6" x14ac:dyDescent="0.25">
      <c r="A56" s="58" t="s">
        <v>817</v>
      </c>
      <c r="B56" s="17" t="s">
        <v>603</v>
      </c>
      <c r="C56" s="110">
        <v>2197598751.9800177</v>
      </c>
      <c r="D56" s="107">
        <v>4400000000</v>
      </c>
      <c r="F56" s="83"/>
    </row>
    <row r="57" spans="1:6" ht="15.75" thickBot="1" x14ac:dyDescent="0.3">
      <c r="A57" s="58" t="s">
        <v>818</v>
      </c>
      <c r="B57" s="23" t="s">
        <v>604</v>
      </c>
      <c r="C57" s="49">
        <f>IF(SUM(C51:C56) &gt; 0, IFERROR(UM_CoverPoolBalance-SUM(C51:C56),""), 0)</f>
        <v>9607137004.1337929</v>
      </c>
      <c r="D57" s="96">
        <f>IF(SUM(C51:C56) &gt; 0, IFERROR(UM_CoveredBondsBalance-SUM(D51:D56),""), 0)</f>
        <v>0</v>
      </c>
      <c r="F57" s="83"/>
    </row>
    <row r="58" spans="1:6" x14ac:dyDescent="0.25">
      <c r="F58" s="83"/>
    </row>
    <row r="59" spans="1:6" ht="15.75" thickBot="1" x14ac:dyDescent="0.3">
      <c r="B59" s="69" t="s">
        <v>26</v>
      </c>
      <c r="C59" s="62"/>
      <c r="F59" s="83"/>
    </row>
    <row r="60" spans="1:6" ht="15.75" thickBot="1" x14ac:dyDescent="0.3">
      <c r="B60" s="87" t="s">
        <v>791</v>
      </c>
      <c r="C60" s="70" t="s">
        <v>27</v>
      </c>
      <c r="F60" s="83"/>
    </row>
    <row r="61" spans="1:6" x14ac:dyDescent="0.25">
      <c r="A61" s="58" t="s">
        <v>819</v>
      </c>
      <c r="B61" s="88" t="s">
        <v>1026</v>
      </c>
      <c r="C61" s="16" t="s">
        <v>45</v>
      </c>
      <c r="F61" s="83"/>
    </row>
    <row r="62" spans="1:6" x14ac:dyDescent="0.25">
      <c r="A62" s="58" t="s">
        <v>820</v>
      </c>
      <c r="B62" s="89" t="s">
        <v>1003</v>
      </c>
      <c r="C62" s="16" t="s">
        <v>563</v>
      </c>
      <c r="F62" s="83"/>
    </row>
    <row r="63" spans="1:6" x14ac:dyDescent="0.25">
      <c r="A63" s="58" t="s">
        <v>821</v>
      </c>
      <c r="B63" s="89" t="s">
        <v>1003</v>
      </c>
      <c r="C63" s="16" t="s">
        <v>46</v>
      </c>
      <c r="F63" s="83"/>
    </row>
    <row r="64" spans="1:6" x14ac:dyDescent="0.25">
      <c r="A64" s="58" t="s">
        <v>822</v>
      </c>
      <c r="B64" s="89" t="s">
        <v>1003</v>
      </c>
      <c r="C64" s="16" t="s">
        <v>605</v>
      </c>
      <c r="F64" s="83"/>
    </row>
    <row r="65" spans="1:6" x14ac:dyDescent="0.25">
      <c r="A65" s="58" t="s">
        <v>823</v>
      </c>
      <c r="B65" s="89" t="s">
        <v>1003</v>
      </c>
      <c r="C65" s="16" t="s">
        <v>564</v>
      </c>
      <c r="F65" s="83"/>
    </row>
    <row r="66" spans="1:6" x14ac:dyDescent="0.25">
      <c r="A66" s="58" t="s">
        <v>824</v>
      </c>
      <c r="B66" s="89" t="s">
        <v>1003</v>
      </c>
      <c r="C66" s="16" t="s">
        <v>47</v>
      </c>
      <c r="F66" s="83"/>
    </row>
    <row r="67" spans="1:6" x14ac:dyDescent="0.25">
      <c r="A67" s="58" t="s">
        <v>825</v>
      </c>
      <c r="B67" s="89" t="s">
        <v>1026</v>
      </c>
      <c r="C67" s="16" t="s">
        <v>48</v>
      </c>
      <c r="F67" s="83"/>
    </row>
    <row r="68" spans="1:6" x14ac:dyDescent="0.25">
      <c r="A68" s="58" t="s">
        <v>826</v>
      </c>
      <c r="B68" s="89" t="s">
        <v>1003</v>
      </c>
      <c r="C68" s="16" t="s">
        <v>49</v>
      </c>
      <c r="F68" s="83"/>
    </row>
    <row r="69" spans="1:6" ht="15.75" thickBot="1" x14ac:dyDescent="0.3">
      <c r="A69" s="58" t="s">
        <v>827</v>
      </c>
      <c r="B69" s="90" t="s">
        <v>1003</v>
      </c>
      <c r="C69" s="22" t="s">
        <v>50</v>
      </c>
      <c r="F69" s="83"/>
    </row>
    <row r="70" spans="1:6" x14ac:dyDescent="0.25">
      <c r="F70" s="83"/>
    </row>
    <row r="71" spans="1:6" ht="15.75" thickBot="1" x14ac:dyDescent="0.3">
      <c r="B71" s="69" t="s">
        <v>28</v>
      </c>
      <c r="C71" s="62"/>
      <c r="D71" s="62"/>
      <c r="F71" s="83"/>
    </row>
    <row r="72" spans="1:6" ht="15.75" thickBot="1" x14ac:dyDescent="0.3">
      <c r="B72" s="63" t="s">
        <v>30</v>
      </c>
      <c r="C72" s="64" t="s">
        <v>408</v>
      </c>
      <c r="D72" s="65" t="s">
        <v>29</v>
      </c>
      <c r="F72" s="83"/>
    </row>
    <row r="73" spans="1:6" x14ac:dyDescent="0.25">
      <c r="A73" s="58" t="s">
        <v>828</v>
      </c>
      <c r="B73" s="40" t="s">
        <v>1027</v>
      </c>
      <c r="C73" s="41" t="s">
        <v>1025</v>
      </c>
      <c r="D73" s="42" t="s">
        <v>594</v>
      </c>
      <c r="F73" s="83"/>
    </row>
    <row r="74" spans="1:6" x14ac:dyDescent="0.25">
      <c r="A74" s="58" t="s">
        <v>829</v>
      </c>
      <c r="B74" s="40" t="s">
        <v>1015</v>
      </c>
      <c r="C74" s="43" t="s">
        <v>1016</v>
      </c>
      <c r="D74" s="44" t="s">
        <v>594</v>
      </c>
      <c r="F74" s="83"/>
    </row>
    <row r="75" spans="1:6" x14ac:dyDescent="0.25">
      <c r="A75" s="58" t="s">
        <v>830</v>
      </c>
      <c r="B75" s="40"/>
      <c r="C75" s="43"/>
      <c r="D75" s="44"/>
      <c r="F75" s="83"/>
    </row>
    <row r="76" spans="1:6" x14ac:dyDescent="0.25">
      <c r="A76" s="58" t="s">
        <v>831</v>
      </c>
      <c r="B76" s="40"/>
      <c r="C76" s="43"/>
      <c r="D76" s="44"/>
      <c r="F76" s="83"/>
    </row>
    <row r="77" spans="1:6" x14ac:dyDescent="0.25">
      <c r="A77" s="58" t="s">
        <v>832</v>
      </c>
      <c r="B77" s="40"/>
      <c r="C77" s="43"/>
      <c r="D77" s="44"/>
      <c r="F77" s="83"/>
    </row>
    <row r="78" spans="1:6" x14ac:dyDescent="0.25">
      <c r="A78" s="58" t="s">
        <v>833</v>
      </c>
      <c r="B78" s="40"/>
      <c r="C78" s="43"/>
      <c r="D78" s="44"/>
      <c r="F78" s="83"/>
    </row>
    <row r="79" spans="1:6" x14ac:dyDescent="0.25">
      <c r="A79" s="58" t="s">
        <v>834</v>
      </c>
      <c r="B79" s="40"/>
      <c r="C79" s="43"/>
      <c r="D79" s="44"/>
      <c r="F79" s="83"/>
    </row>
    <row r="80" spans="1:6" x14ac:dyDescent="0.25">
      <c r="A80" s="58" t="s">
        <v>835</v>
      </c>
      <c r="B80" s="40"/>
      <c r="C80" s="43"/>
      <c r="D80" s="44"/>
      <c r="F80" s="83"/>
    </row>
    <row r="81" spans="1:4" x14ac:dyDescent="0.25">
      <c r="A81" s="58" t="s">
        <v>836</v>
      </c>
      <c r="B81" s="40"/>
      <c r="C81" s="43"/>
      <c r="D81" s="44"/>
    </row>
    <row r="82" spans="1:4" x14ac:dyDescent="0.25">
      <c r="A82" s="58" t="s">
        <v>837</v>
      </c>
      <c r="B82" s="40"/>
      <c r="C82" s="43"/>
      <c r="D82" s="44"/>
    </row>
    <row r="83" spans="1:4" x14ac:dyDescent="0.25">
      <c r="A83" s="58" t="s">
        <v>838</v>
      </c>
      <c r="B83" s="40"/>
      <c r="C83" s="43"/>
      <c r="D83" s="44"/>
    </row>
    <row r="84" spans="1:4" x14ac:dyDescent="0.25">
      <c r="A84" s="58" t="s">
        <v>839</v>
      </c>
      <c r="B84" s="40"/>
      <c r="C84" s="43"/>
      <c r="D84" s="44"/>
    </row>
    <row r="85" spans="1:4" x14ac:dyDescent="0.25">
      <c r="A85" s="58" t="s">
        <v>840</v>
      </c>
      <c r="B85" s="40"/>
      <c r="C85" s="43"/>
      <c r="D85" s="44"/>
    </row>
    <row r="86" spans="1:4" x14ac:dyDescent="0.25">
      <c r="A86" s="58" t="s">
        <v>841</v>
      </c>
      <c r="B86" s="40"/>
      <c r="C86" s="43"/>
      <c r="D86" s="44"/>
    </row>
    <row r="87" spans="1:4" x14ac:dyDescent="0.25">
      <c r="A87" s="58" t="s">
        <v>842</v>
      </c>
      <c r="B87" s="40"/>
      <c r="C87" s="43"/>
      <c r="D87" s="44"/>
    </row>
    <row r="88" spans="1:4" x14ac:dyDescent="0.25">
      <c r="A88" s="58" t="s">
        <v>843</v>
      </c>
      <c r="B88" s="40"/>
      <c r="C88" s="43"/>
      <c r="D88" s="44"/>
    </row>
    <row r="89" spans="1:4" x14ac:dyDescent="0.25">
      <c r="A89" s="58" t="s">
        <v>844</v>
      </c>
      <c r="B89" s="40"/>
      <c r="C89" s="43"/>
      <c r="D89" s="44"/>
    </row>
    <row r="90" spans="1:4" x14ac:dyDescent="0.25">
      <c r="A90" s="58" t="s">
        <v>845</v>
      </c>
      <c r="B90" s="40"/>
      <c r="C90" s="43"/>
      <c r="D90" s="44"/>
    </row>
    <row r="91" spans="1:4" x14ac:dyDescent="0.25">
      <c r="A91" s="58" t="s">
        <v>846</v>
      </c>
      <c r="B91" s="40"/>
      <c r="C91" s="43"/>
      <c r="D91" s="44"/>
    </row>
    <row r="92" spans="1:4" x14ac:dyDescent="0.25">
      <c r="A92" s="58" t="s">
        <v>847</v>
      </c>
      <c r="B92" s="40"/>
      <c r="C92" s="43"/>
      <c r="D92" s="44"/>
    </row>
    <row r="93" spans="1:4" x14ac:dyDescent="0.25">
      <c r="A93" s="58" t="s">
        <v>848</v>
      </c>
      <c r="B93" s="40"/>
      <c r="C93" s="43"/>
      <c r="D93" s="44"/>
    </row>
    <row r="94" spans="1:4" x14ac:dyDescent="0.25">
      <c r="A94" s="58" t="s">
        <v>849</v>
      </c>
      <c r="B94" s="40"/>
      <c r="C94" s="43"/>
      <c r="D94" s="44"/>
    </row>
    <row r="95" spans="1:4" x14ac:dyDescent="0.25">
      <c r="A95" s="58" t="s">
        <v>850</v>
      </c>
      <c r="B95" s="40"/>
      <c r="C95" s="43"/>
      <c r="D95" s="44"/>
    </row>
    <row r="96" spans="1:4" x14ac:dyDescent="0.25">
      <c r="A96" s="58" t="s">
        <v>851</v>
      </c>
      <c r="B96" s="40"/>
      <c r="C96" s="43"/>
      <c r="D96" s="44"/>
    </row>
    <row r="97" spans="1:4" x14ac:dyDescent="0.25">
      <c r="A97" s="58" t="s">
        <v>852</v>
      </c>
      <c r="B97" s="40"/>
      <c r="C97" s="43"/>
      <c r="D97" s="44"/>
    </row>
    <row r="98" spans="1:4" x14ac:dyDescent="0.25">
      <c r="A98" s="58" t="s">
        <v>853</v>
      </c>
      <c r="B98" s="40"/>
      <c r="C98" s="43"/>
      <c r="D98" s="44"/>
    </row>
    <row r="99" spans="1:4" x14ac:dyDescent="0.25">
      <c r="A99" s="58" t="s">
        <v>854</v>
      </c>
      <c r="B99" s="40"/>
      <c r="C99" s="43"/>
      <c r="D99" s="44"/>
    </row>
    <row r="100" spans="1:4" x14ac:dyDescent="0.25">
      <c r="A100" s="58" t="s">
        <v>855</v>
      </c>
      <c r="B100" s="40"/>
      <c r="C100" s="43"/>
      <c r="D100" s="44"/>
    </row>
    <row r="101" spans="1:4" x14ac:dyDescent="0.25">
      <c r="A101" s="58" t="s">
        <v>856</v>
      </c>
      <c r="B101" s="40"/>
      <c r="C101" s="43"/>
      <c r="D101" s="44"/>
    </row>
    <row r="102" spans="1:4" x14ac:dyDescent="0.25">
      <c r="A102" s="58" t="s">
        <v>857</v>
      </c>
      <c r="B102" s="40"/>
      <c r="C102" s="43"/>
      <c r="D102" s="44"/>
    </row>
    <row r="103" spans="1:4" x14ac:dyDescent="0.25">
      <c r="A103" s="58" t="s">
        <v>858</v>
      </c>
      <c r="B103" s="40"/>
      <c r="C103" s="43"/>
      <c r="D103" s="44"/>
    </row>
    <row r="104" spans="1:4" x14ac:dyDescent="0.25">
      <c r="A104" s="58" t="s">
        <v>931</v>
      </c>
      <c r="B104" s="40"/>
      <c r="C104" s="43"/>
      <c r="D104" s="44"/>
    </row>
    <row r="105" spans="1:4" x14ac:dyDescent="0.25">
      <c r="A105" s="58" t="s">
        <v>932</v>
      </c>
      <c r="B105" s="40"/>
      <c r="C105" s="43"/>
      <c r="D105" s="44"/>
    </row>
    <row r="106" spans="1:4" x14ac:dyDescent="0.25">
      <c r="A106" s="58" t="s">
        <v>933</v>
      </c>
      <c r="B106" s="40"/>
      <c r="C106" s="43"/>
      <c r="D106" s="44"/>
    </row>
    <row r="107" spans="1:4" x14ac:dyDescent="0.25">
      <c r="A107" s="58" t="s">
        <v>934</v>
      </c>
      <c r="B107" s="40"/>
      <c r="C107" s="43"/>
      <c r="D107" s="44"/>
    </row>
    <row r="108" spans="1:4" x14ac:dyDescent="0.25">
      <c r="A108" s="58" t="s">
        <v>935</v>
      </c>
      <c r="B108" s="40"/>
      <c r="C108" s="43"/>
      <c r="D108" s="44"/>
    </row>
    <row r="109" spans="1:4" x14ac:dyDescent="0.25">
      <c r="A109" s="58" t="s">
        <v>936</v>
      </c>
      <c r="B109" s="40"/>
      <c r="C109" s="43"/>
      <c r="D109" s="44"/>
    </row>
    <row r="110" spans="1:4" ht="15.75" thickBot="1" x14ac:dyDescent="0.3">
      <c r="A110" s="58" t="s">
        <v>937</v>
      </c>
      <c r="B110" s="66"/>
      <c r="C110" s="67"/>
      <c r="D110" s="47"/>
    </row>
    <row r="112" spans="1:4" ht="15.75" thickBot="1" x14ac:dyDescent="0.3">
      <c r="B112" s="74" t="s">
        <v>488</v>
      </c>
    </row>
    <row r="113" spans="1:30" ht="15.75" thickBot="1" x14ac:dyDescent="0.3">
      <c r="B113" s="63" t="s">
        <v>6</v>
      </c>
      <c r="C113" s="64" t="s">
        <v>24</v>
      </c>
      <c r="D113" s="65" t="s">
        <v>33</v>
      </c>
    </row>
    <row r="114" spans="1:30" x14ac:dyDescent="0.25">
      <c r="A114" s="58" t="s">
        <v>859</v>
      </c>
      <c r="B114" s="40" t="s">
        <v>16</v>
      </c>
      <c r="C114" s="41" t="s">
        <v>16</v>
      </c>
      <c r="D114" s="73">
        <f>IF(OR(ISERROR(UM_Asset1Balance),UM_Asset1Balance=0),"",UM_Asset1Balance)</f>
        <v>19270041832</v>
      </c>
    </row>
    <row r="115" spans="1:30" x14ac:dyDescent="0.25">
      <c r="A115" s="58" t="s">
        <v>860</v>
      </c>
      <c r="B115" s="40"/>
      <c r="C115" s="43"/>
      <c r="D115" s="50" t="str">
        <f>IF(OR(ISERROR(UM_Asset2Balance),UM_Asset2Balance=0),"",UM_Asset2Balance)</f>
        <v/>
      </c>
    </row>
    <row r="116" spans="1:30" x14ac:dyDescent="0.25">
      <c r="A116" s="58" t="s">
        <v>861</v>
      </c>
      <c r="B116" s="40"/>
      <c r="C116" s="43"/>
      <c r="D116" s="50" t="str">
        <f>IF(OR(ISERROR(UM_Asset3Balance),UM_Asset3Balance=0),"",UM_Asset3Balance)</f>
        <v/>
      </c>
    </row>
    <row r="117" spans="1:30" x14ac:dyDescent="0.25">
      <c r="A117" s="58" t="s">
        <v>862</v>
      </c>
      <c r="B117" s="40"/>
      <c r="C117" s="43"/>
      <c r="D117" s="50" t="str">
        <f>IF(OR(ISERROR(UM_Asset4Balance),UM_Asset4Balance=0),"",UM_Asset4Balance)</f>
        <v/>
      </c>
    </row>
    <row r="118" spans="1:30" x14ac:dyDescent="0.25">
      <c r="A118" s="58" t="s">
        <v>863</v>
      </c>
      <c r="B118" s="40"/>
      <c r="C118" s="45"/>
      <c r="D118" s="50" t="str">
        <f>IF(OR(ISERROR(UM_Asset5Balance),UM_Asset5Balance=0),"",UM_Asset5Balance)</f>
        <v/>
      </c>
    </row>
    <row r="119" spans="1:30" x14ac:dyDescent="0.25">
      <c r="A119" s="58" t="s">
        <v>864</v>
      </c>
      <c r="B119" s="40"/>
      <c r="C119" s="43"/>
      <c r="D119" s="50" t="str">
        <f>IF(OR(ISERROR(UM_Asset6Balance),UM_Asset6Balance=0),"",UM_Asset6Balance)</f>
        <v/>
      </c>
    </row>
    <row r="120" spans="1:30" x14ac:dyDescent="0.25">
      <c r="A120" s="58" t="s">
        <v>865</v>
      </c>
      <c r="B120" s="40"/>
      <c r="C120" s="43"/>
      <c r="D120" s="50" t="str">
        <f>IF(OR(ISERROR(UM_Asset7Balance),UM_Asset7Balance=0),"",UM_Asset7Balance)</f>
        <v/>
      </c>
    </row>
    <row r="121" spans="1:30" x14ac:dyDescent="0.25">
      <c r="A121" s="58" t="s">
        <v>866</v>
      </c>
      <c r="B121" s="40"/>
      <c r="C121" s="43"/>
      <c r="D121" s="50" t="str">
        <f>IF(OR(ISERROR(UM_Asset8Balance),UM_Asset8Balance=0),"",UM_Asset8Balance)</f>
        <v/>
      </c>
    </row>
    <row r="122" spans="1:30" x14ac:dyDescent="0.25">
      <c r="A122" s="58" t="s">
        <v>867</v>
      </c>
      <c r="B122" s="40"/>
      <c r="C122" s="43"/>
      <c r="D122" s="50" t="str">
        <f>IF(OR(ISERROR(UM_Asset9Balance),UM_Asset9Balance=0),"",UM_Asset9Balance)</f>
        <v/>
      </c>
    </row>
    <row r="123" spans="1:30" ht="15.75" thickBot="1" x14ac:dyDescent="0.3">
      <c r="A123" s="58" t="s">
        <v>868</v>
      </c>
      <c r="B123" s="66"/>
      <c r="C123" s="71"/>
      <c r="D123" s="72" t="str">
        <f>IF(OR(ISERROR(UM_Asset10Balance),UM_Asset10Balance=0),"",UM_Asset10Balance)</f>
        <v/>
      </c>
    </row>
    <row r="124" spans="1:30" x14ac:dyDescent="0.25">
      <c r="B124" s="77"/>
      <c r="C124" s="78"/>
      <c r="D124" s="76"/>
    </row>
    <row r="125" spans="1:30" ht="15.75" thickBot="1" x14ac:dyDescent="0.3">
      <c r="B125" s="79" t="s">
        <v>51</v>
      </c>
    </row>
    <row r="126" spans="1:30" x14ac:dyDescent="0.2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25">
      <c r="A127" s="58" t="s">
        <v>920</v>
      </c>
      <c r="B127" s="17" t="s">
        <v>2</v>
      </c>
      <c r="C127" s="107">
        <v>19270041832</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25">
      <c r="A128" s="58" t="s">
        <v>921</v>
      </c>
      <c r="B128" s="17" t="s">
        <v>7</v>
      </c>
      <c r="C128" s="107">
        <v>9916</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25">
      <c r="A129" s="58" t="s">
        <v>922</v>
      </c>
      <c r="B129" s="17" t="s">
        <v>8</v>
      </c>
      <c r="C129" s="52">
        <f>IFERROR(UM_Asset1Balance/UM_Asset1NumberOfLoans,"")</f>
        <v>1943328.1395724083</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2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2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75" thickBot="1" x14ac:dyDescent="0.3">
      <c r="A132" s="58" t="s">
        <v>924</v>
      </c>
      <c r="B132" s="17" t="s">
        <v>19</v>
      </c>
      <c r="C132" s="107">
        <v>19270041832</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2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25">
      <c r="A134" s="58" t="s">
        <v>870</v>
      </c>
      <c r="B134" s="93" t="s">
        <v>10</v>
      </c>
      <c r="C134" s="109">
        <v>6444886000</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25">
      <c r="A135" s="58" t="s">
        <v>871</v>
      </c>
      <c r="B135" s="93" t="s">
        <v>11</v>
      </c>
      <c r="C135" s="109">
        <v>5820963629</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25">
      <c r="A136" s="58" t="s">
        <v>872</v>
      </c>
      <c r="B136" s="93" t="s">
        <v>12</v>
      </c>
      <c r="C136" s="109">
        <v>4427581833</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25">
      <c r="A137" s="58" t="s">
        <v>873</v>
      </c>
      <c r="B137" s="93" t="s">
        <v>13</v>
      </c>
      <c r="C137" s="109">
        <v>2484393149</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25">
      <c r="A138" s="58" t="s">
        <v>874</v>
      </c>
      <c r="B138" s="93" t="s">
        <v>14</v>
      </c>
      <c r="C138" s="109">
        <v>81428520</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25">
      <c r="A139" s="58" t="s">
        <v>875</v>
      </c>
      <c r="B139" s="93" t="s">
        <v>612</v>
      </c>
      <c r="C139" s="109">
        <v>5969908</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25">
      <c r="A140" s="58" t="s">
        <v>876</v>
      </c>
      <c r="B140" s="93" t="s">
        <v>613</v>
      </c>
      <c r="C140" s="109">
        <v>0</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25">
      <c r="A141" s="58" t="s">
        <v>877</v>
      </c>
      <c r="B141" s="93" t="s">
        <v>614</v>
      </c>
      <c r="C141" s="109">
        <v>4818793</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75" thickBot="1" x14ac:dyDescent="0.3">
      <c r="B142" s="94" t="s">
        <v>31</v>
      </c>
      <c r="C142" s="106">
        <f>IF(UM_Asset1LTVType="NR","NR",IFERROR(SUM(C134:C141),""))</f>
        <v>19270041832</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2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25">
      <c r="A144" s="58" t="s">
        <v>878</v>
      </c>
      <c r="B144" s="40" t="s">
        <v>72</v>
      </c>
      <c r="C144" s="107">
        <v>19270041832</v>
      </c>
      <c r="E144" s="40"/>
      <c r="F144" s="107"/>
      <c r="H144" s="40"/>
      <c r="I144" s="107"/>
      <c r="K144" s="40"/>
      <c r="L144" s="107"/>
      <c r="N144" s="40"/>
      <c r="O144" s="107"/>
      <c r="Q144" s="40"/>
      <c r="R144" s="107"/>
      <c r="T144" s="40"/>
      <c r="U144" s="107"/>
      <c r="W144" s="40"/>
      <c r="X144" s="107"/>
      <c r="Z144" s="40"/>
      <c r="AA144" s="107"/>
      <c r="AC144" s="40"/>
      <c r="AD144" s="107"/>
    </row>
    <row r="145" spans="1:30" x14ac:dyDescent="0.2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2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2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2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2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2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2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2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2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2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75" thickBot="1" x14ac:dyDescent="0.3">
      <c r="B155" s="19" t="s">
        <v>31</v>
      </c>
      <c r="C155" s="51">
        <f>IFERROR(SUM(C144:C154),"")</f>
        <v>19270041832</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2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25">
      <c r="A157" s="58" t="s">
        <v>925</v>
      </c>
      <c r="B157" s="105" t="s">
        <v>955</v>
      </c>
      <c r="C157" s="107">
        <v>137466614</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25">
      <c r="A158" s="58" t="s">
        <v>927</v>
      </c>
      <c r="B158" s="105" t="s">
        <v>951</v>
      </c>
      <c r="C158" s="107">
        <v>2605764</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2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75" thickBot="1" x14ac:dyDescent="0.3">
      <c r="B160" s="19" t="s">
        <v>31</v>
      </c>
      <c r="C160" s="51">
        <f>IF(UM_Asset1_Arrears_Option1_2OrLess="NR","NR",IFERROR(SUM(C157:C159),""))</f>
        <v>140072378</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2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2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2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2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75" thickBot="1" x14ac:dyDescent="0.3">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25">
      <c r="A167" s="86" t="s">
        <v>919</v>
      </c>
      <c r="B167" s="40" t="s">
        <v>1017</v>
      </c>
      <c r="C167" s="107">
        <v>10925349415</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25">
      <c r="A168" s="86" t="s">
        <v>918</v>
      </c>
      <c r="B168" s="40" t="s">
        <v>286</v>
      </c>
      <c r="C168" s="107">
        <v>4714645758</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25">
      <c r="A169" s="86" t="s">
        <v>917</v>
      </c>
      <c r="B169" s="40" t="s">
        <v>1018</v>
      </c>
      <c r="C169" s="107">
        <v>1494215915</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25">
      <c r="A170" s="86" t="s">
        <v>916</v>
      </c>
      <c r="B170" s="40" t="s">
        <v>313</v>
      </c>
      <c r="C170" s="107">
        <v>597149214</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25">
      <c r="A171" s="86" t="s">
        <v>915</v>
      </c>
      <c r="B171" s="40" t="s">
        <v>1019</v>
      </c>
      <c r="C171" s="107">
        <v>556314266</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25">
      <c r="A172" s="86" t="s">
        <v>914</v>
      </c>
      <c r="B172" s="40" t="s">
        <v>1020</v>
      </c>
      <c r="C172" s="107">
        <v>371492413</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25">
      <c r="A173" s="86" t="s">
        <v>913</v>
      </c>
      <c r="B173" s="40" t="s">
        <v>1021</v>
      </c>
      <c r="C173" s="107">
        <v>194917492</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25">
      <c r="A174" s="86" t="s">
        <v>912</v>
      </c>
      <c r="B174" s="40" t="s">
        <v>1022</v>
      </c>
      <c r="C174" s="107">
        <v>169117032</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25">
      <c r="A175" s="86" t="s">
        <v>911</v>
      </c>
      <c r="B175" s="40" t="s">
        <v>1023</v>
      </c>
      <c r="C175" s="107">
        <v>120593004</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25">
      <c r="A176" s="86" t="s">
        <v>910</v>
      </c>
      <c r="B176" s="40" t="s">
        <v>1024</v>
      </c>
      <c r="C176" s="107">
        <v>77661115</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25">
      <c r="A177" s="86" t="s">
        <v>909</v>
      </c>
      <c r="B177" s="40" t="s">
        <v>233</v>
      </c>
      <c r="C177" s="107">
        <v>48586208</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2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2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2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2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2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2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2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2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2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2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2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2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2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2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2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2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2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2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2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2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75" thickBot="1" x14ac:dyDescent="0.3">
      <c r="B198" s="23" t="s">
        <v>31</v>
      </c>
      <c r="C198" s="51">
        <f>IFERROR(SUM(C167:C197),"")</f>
        <v>19270041832</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25">
      <c r="B200" s="68" t="s">
        <v>947</v>
      </c>
    </row>
  </sheetData>
  <dataValidations count="8">
    <dataValidation allowBlank="1" sqref="B154 W154 Z154 E154 H154 K154 N154 Q154 T154 AC154 B197 E197 H197 K197 N197 Q197 T197 W197 Z197 AC197" xr:uid="{00000000-0002-0000-0200-000000000000}"/>
    <dataValidation type="list" allowBlank="1" showErrorMessage="1" prompt="Should be a number" sqref="C35" xr:uid="{00000000-0002-0000-0200-000001000000}">
      <formula1>"Hard bullet, Soft bullet, Pass through, Mixed"</formula1>
    </dataValidation>
    <dataValidation allowBlank="1" showErrorMessage="1" prompt="Should be a date" sqref="C3" xr:uid="{00000000-0002-0000-0200-000002000000}"/>
    <dataValidation allowBlank="1" showErrorMessage="1" prompt="Should be a number" sqref="C34 C8 C20 C5" xr:uid="{00000000-0002-0000-0200-000003000000}"/>
    <dataValidation allowBlank="1" showErrorMessage="1" prompt="Values do not add up to Cover Pool Balance" sqref="C21:C22 C19 C26:C30" xr:uid="{00000000-0002-0000-0200-000004000000}"/>
    <dataValidation allowBlank="1" showErrorMessage="1" prompt="Values do not add up to Covered Bonds Balance" sqref="C38:C39 C42:C47" xr:uid="{00000000-0002-0000-0200-000005000000}"/>
    <dataValidation allowBlank="1" showErrorMessage="1" prompt="Values do not add up to Asset Balance" sqref="O131:O132 X131:X132 F144:F154 F134:F141 C134:C141 C144:C154 C131:C132 F131:F132 C157:C159 F157:F159 I157:I159 O157:O159 R157:R159 U157:U159 X157:X159 L157:L159" xr:uid="{00000000-0002-0000-0200-000006000000}"/>
    <dataValidation allowBlank="1" showErrorMessage="1" prompt="Values do not add up to main country balance" sqref="F167:F197 C167:C197" xr:uid="{00000000-0002-0000-0200-000007000000}"/>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r:uid="{00000000-0002-0000-0200-000008000000}">
          <x14:formula1>
            <xm:f>Lists!$E$2:$E$24</xm:f>
          </x14:formula1>
          <xm:sqref>B25:B29 B42:B46 C4</xm:sqref>
        </x14:dataValidation>
        <x14:dataValidation type="list" allowBlank="1" showErrorMessage="1" error="Please Select a valid Asset Type" xr:uid="{00000000-0002-0000-0200-000009000000}">
          <x14:formula1>
            <xm:f>Lists!$C$2:$C$11</xm:f>
          </x14:formula1>
          <xm:sqref>C7 C114:C124</xm:sqref>
        </x14:dataValidation>
        <x14:dataValidation type="list" allowBlank="1" xr:uid="{00000000-0002-0000-0200-00000A000000}">
          <x14:formula1>
            <xm:f>Lists!$E$27:$E$30</xm:f>
          </x14:formula1>
          <xm:sqref>C9</xm:sqref>
        </x14:dataValidation>
        <x14:dataValidation type="list" allowBlank="1" showErrorMessage="1" xr:uid="{00000000-0002-0000-0200-00000B000000}">
          <x14:formula1>
            <xm:f>Lists!$C$23:$C$26</xm:f>
          </x14:formula1>
          <xm:sqref>D73:D110</xm:sqref>
        </x14:dataValidation>
        <x14:dataValidation type="list" allowBlank="1" showErrorMessage="1" xr:uid="{00000000-0002-0000-0200-00000C000000}">
          <x14:formula1>
            <xm:f>Lists!$G$2:$XFD$2</xm:f>
          </x14:formula1>
          <xm:sqref>B144:B153 AC144:AC153 Z144:Z153 W144:W153 T144:T153 Q144:Q153 N144:N153 K144:K153 H144:H153 E144:E153</xm:sqref>
        </x14:dataValidation>
        <x14:dataValidation type="list" allowBlank="1" showErrorMessage="1" xr:uid="{00000000-0002-0000-0200-00000D000000}">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2:C52"/>
  <sheetViews>
    <sheetView workbookViewId="0">
      <selection activeCell="C49" sqref="C49"/>
    </sheetView>
  </sheetViews>
  <sheetFormatPr defaultColWidth="9.140625" defaultRowHeight="15" x14ac:dyDescent="0.25"/>
  <cols>
    <col min="1" max="1" width="9.140625" style="1"/>
    <col min="2" max="2" width="29" style="1" customWidth="1"/>
    <col min="3" max="3" width="195" style="1" customWidth="1"/>
    <col min="4" max="16384" width="9.140625" style="1"/>
  </cols>
  <sheetData>
    <row r="2" spans="2:3" x14ac:dyDescent="0.25">
      <c r="B2" s="5" t="s">
        <v>35</v>
      </c>
    </row>
    <row r="3" spans="2:3" x14ac:dyDescent="0.25">
      <c r="B3" s="5"/>
    </row>
    <row r="4" spans="2:3" ht="15.75" thickBot="1" x14ac:dyDescent="0.3"/>
    <row r="5" spans="2:3" x14ac:dyDescent="0.25">
      <c r="B5" s="97" t="s">
        <v>48</v>
      </c>
      <c r="C5" s="98" t="s">
        <v>957</v>
      </c>
    </row>
    <row r="6" spans="2:3" x14ac:dyDescent="0.25">
      <c r="B6" s="99" t="s">
        <v>50</v>
      </c>
      <c r="C6" s="100" t="s">
        <v>962</v>
      </c>
    </row>
    <row r="7" spans="2:3" x14ac:dyDescent="0.25">
      <c r="B7" s="99" t="s">
        <v>959</v>
      </c>
      <c r="C7" s="100" t="s">
        <v>958</v>
      </c>
    </row>
    <row r="8" spans="2:3" x14ac:dyDescent="0.25">
      <c r="B8" s="99" t="s">
        <v>55</v>
      </c>
      <c r="C8" s="100" t="s">
        <v>960</v>
      </c>
    </row>
    <row r="9" spans="2:3" x14ac:dyDescent="0.25">
      <c r="B9" s="99" t="s">
        <v>2</v>
      </c>
      <c r="C9" s="100" t="s">
        <v>606</v>
      </c>
    </row>
    <row r="10" spans="2:3" x14ac:dyDescent="0.25">
      <c r="B10" s="101" t="s">
        <v>493</v>
      </c>
      <c r="C10" s="100" t="s">
        <v>941</v>
      </c>
    </row>
    <row r="11" spans="2:3" x14ac:dyDescent="0.25">
      <c r="B11" s="101" t="s">
        <v>47</v>
      </c>
      <c r="C11" s="100" t="s">
        <v>963</v>
      </c>
    </row>
    <row r="12" spans="2:3" x14ac:dyDescent="0.25">
      <c r="B12" s="101" t="s">
        <v>46</v>
      </c>
      <c r="C12" s="100" t="s">
        <v>964</v>
      </c>
    </row>
    <row r="13" spans="2:3" x14ac:dyDescent="0.25">
      <c r="B13" s="101" t="s">
        <v>961</v>
      </c>
      <c r="C13" s="100" t="s">
        <v>965</v>
      </c>
    </row>
    <row r="14" spans="2:3" x14ac:dyDescent="0.25">
      <c r="B14" s="101" t="s">
        <v>968</v>
      </c>
      <c r="C14" s="100" t="s">
        <v>967</v>
      </c>
    </row>
    <row r="15" spans="2:3" ht="24" x14ac:dyDescent="0.25">
      <c r="B15" s="101" t="s">
        <v>969</v>
      </c>
      <c r="C15" s="100" t="s">
        <v>1007</v>
      </c>
    </row>
    <row r="16" spans="2:3" ht="24" x14ac:dyDescent="0.25">
      <c r="B16" s="101" t="s">
        <v>17</v>
      </c>
      <c r="C16" s="100" t="s">
        <v>970</v>
      </c>
    </row>
    <row r="17" spans="2:3" ht="36" x14ac:dyDescent="0.25">
      <c r="B17" s="101" t="s">
        <v>971</v>
      </c>
      <c r="C17" s="100" t="s">
        <v>972</v>
      </c>
    </row>
    <row r="18" spans="2:3" ht="24" x14ac:dyDescent="0.25">
      <c r="B18" s="101" t="s">
        <v>1008</v>
      </c>
      <c r="C18" s="100" t="s">
        <v>1010</v>
      </c>
    </row>
    <row r="19" spans="2:3" ht="24" x14ac:dyDescent="0.25">
      <c r="B19" s="101" t="s">
        <v>1013</v>
      </c>
      <c r="C19" s="100" t="s">
        <v>1012</v>
      </c>
    </row>
    <row r="20" spans="2:3" x14ac:dyDescent="0.25">
      <c r="B20" s="101" t="s">
        <v>413</v>
      </c>
      <c r="C20" s="100" t="s">
        <v>973</v>
      </c>
    </row>
    <row r="21" spans="2:3" x14ac:dyDescent="0.25">
      <c r="B21" s="101" t="s">
        <v>487</v>
      </c>
      <c r="C21" s="100" t="s">
        <v>608</v>
      </c>
    </row>
    <row r="22" spans="2:3" ht="36" x14ac:dyDescent="0.25">
      <c r="B22" s="101" t="s">
        <v>974</v>
      </c>
      <c r="C22" s="100" t="s">
        <v>1004</v>
      </c>
    </row>
    <row r="23" spans="2:3" ht="24" x14ac:dyDescent="0.25">
      <c r="B23" s="101" t="s">
        <v>976</v>
      </c>
      <c r="C23" s="100" t="s">
        <v>975</v>
      </c>
    </row>
    <row r="24" spans="2:3" ht="24" x14ac:dyDescent="0.25">
      <c r="B24" s="101" t="s">
        <v>978</v>
      </c>
      <c r="C24" s="100" t="s">
        <v>977</v>
      </c>
    </row>
    <row r="25" spans="2:3" x14ac:dyDescent="0.25">
      <c r="B25" s="101" t="s">
        <v>558</v>
      </c>
      <c r="C25" s="100" t="s">
        <v>609</v>
      </c>
    </row>
    <row r="26" spans="2:3" x14ac:dyDescent="0.25">
      <c r="B26" s="101" t="s">
        <v>4</v>
      </c>
      <c r="C26" s="100" t="s">
        <v>979</v>
      </c>
    </row>
    <row r="27" spans="2:3" x14ac:dyDescent="0.25">
      <c r="B27" s="101" t="s">
        <v>38</v>
      </c>
      <c r="C27" s="100" t="s">
        <v>1011</v>
      </c>
    </row>
    <row r="28" spans="2:3" ht="24" x14ac:dyDescent="0.25">
      <c r="B28" s="99" t="s">
        <v>954</v>
      </c>
      <c r="C28" s="100" t="s">
        <v>980</v>
      </c>
    </row>
    <row r="29" spans="2:3" ht="24" x14ac:dyDescent="0.25">
      <c r="B29" s="101" t="s">
        <v>943</v>
      </c>
      <c r="C29" s="100" t="s">
        <v>981</v>
      </c>
    </row>
    <row r="30" spans="2:3" ht="36" x14ac:dyDescent="0.25">
      <c r="B30" s="101" t="s">
        <v>37</v>
      </c>
      <c r="C30" s="100" t="s">
        <v>942</v>
      </c>
    </row>
    <row r="31" spans="2:3" ht="24" x14ac:dyDescent="0.25">
      <c r="B31" s="101" t="s">
        <v>983</v>
      </c>
      <c r="C31" s="100" t="s">
        <v>982</v>
      </c>
    </row>
    <row r="32" spans="2:3" x14ac:dyDescent="0.25">
      <c r="B32" s="101" t="s">
        <v>410</v>
      </c>
      <c r="C32" s="100" t="s">
        <v>984</v>
      </c>
    </row>
    <row r="33" spans="2:3" ht="24" x14ac:dyDescent="0.25">
      <c r="B33" s="101" t="s">
        <v>411</v>
      </c>
      <c r="C33" s="100" t="s">
        <v>985</v>
      </c>
    </row>
    <row r="34" spans="2:3" ht="24" x14ac:dyDescent="0.25">
      <c r="B34" s="101" t="s">
        <v>986</v>
      </c>
      <c r="C34" s="100" t="s">
        <v>1005</v>
      </c>
    </row>
    <row r="35" spans="2:3" x14ac:dyDescent="0.25">
      <c r="B35" s="101" t="s">
        <v>39</v>
      </c>
      <c r="C35" s="100" t="s">
        <v>987</v>
      </c>
    </row>
    <row r="36" spans="2:3" x14ac:dyDescent="0.25">
      <c r="B36" s="101" t="s">
        <v>36</v>
      </c>
      <c r="C36" s="100" t="s">
        <v>607</v>
      </c>
    </row>
    <row r="37" spans="2:3" x14ac:dyDescent="0.25">
      <c r="B37" s="101" t="s">
        <v>53</v>
      </c>
      <c r="C37" s="100" t="s">
        <v>988</v>
      </c>
    </row>
    <row r="38" spans="2:3" x14ac:dyDescent="0.25">
      <c r="B38" s="101" t="s">
        <v>990</v>
      </c>
      <c r="C38" s="100" t="s">
        <v>989</v>
      </c>
    </row>
    <row r="39" spans="2:3" x14ac:dyDescent="0.25">
      <c r="B39" s="101" t="s">
        <v>992</v>
      </c>
      <c r="C39" s="100" t="s">
        <v>991</v>
      </c>
    </row>
    <row r="40" spans="2:3" x14ac:dyDescent="0.25">
      <c r="B40" s="101" t="s">
        <v>54</v>
      </c>
      <c r="C40" s="100" t="s">
        <v>994</v>
      </c>
    </row>
    <row r="41" spans="2:3" x14ac:dyDescent="0.25">
      <c r="B41" s="101" t="s">
        <v>52</v>
      </c>
      <c r="C41" s="100" t="s">
        <v>993</v>
      </c>
    </row>
    <row r="42" spans="2:3" ht="24" x14ac:dyDescent="0.25">
      <c r="B42" s="101" t="s">
        <v>610</v>
      </c>
      <c r="C42" s="100" t="s">
        <v>995</v>
      </c>
    </row>
    <row r="43" spans="2:3" x14ac:dyDescent="0.25">
      <c r="B43" s="101" t="s">
        <v>49</v>
      </c>
      <c r="C43" s="100" t="s">
        <v>996</v>
      </c>
    </row>
    <row r="44" spans="2:3" x14ac:dyDescent="0.25">
      <c r="B44" s="101" t="s">
        <v>412</v>
      </c>
      <c r="C44" s="100" t="s">
        <v>997</v>
      </c>
    </row>
    <row r="45" spans="2:3" x14ac:dyDescent="0.25">
      <c r="B45" s="101" t="s">
        <v>34</v>
      </c>
      <c r="C45" s="100" t="s">
        <v>998</v>
      </c>
    </row>
    <row r="46" spans="2:3" x14ac:dyDescent="0.25">
      <c r="B46" s="101" t="s">
        <v>999</v>
      </c>
      <c r="C46" s="100" t="s">
        <v>1014</v>
      </c>
    </row>
    <row r="47" spans="2:3" x14ac:dyDescent="0.25">
      <c r="B47" s="101" t="s">
        <v>28</v>
      </c>
      <c r="C47" s="100" t="s">
        <v>1000</v>
      </c>
    </row>
    <row r="48" spans="2:3" ht="24" x14ac:dyDescent="0.25">
      <c r="B48" s="101" t="s">
        <v>1001</v>
      </c>
      <c r="C48" s="100" t="s">
        <v>1006</v>
      </c>
    </row>
    <row r="49" spans="2:3" x14ac:dyDescent="0.25">
      <c r="B49" s="101" t="s">
        <v>557</v>
      </c>
      <c r="C49" s="100" t="s">
        <v>611</v>
      </c>
    </row>
    <row r="50" spans="2:3" x14ac:dyDescent="0.25">
      <c r="B50" s="101" t="s">
        <v>565</v>
      </c>
      <c r="C50" s="100" t="s">
        <v>945</v>
      </c>
    </row>
    <row r="51" spans="2:3" x14ac:dyDescent="0.25">
      <c r="B51" s="101" t="s">
        <v>9</v>
      </c>
      <c r="C51" s="100" t="s">
        <v>940</v>
      </c>
    </row>
    <row r="52" spans="2:3" ht="24.75" thickBot="1" x14ac:dyDescent="0.3">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V57"/>
  <sheetViews>
    <sheetView workbookViewId="0">
      <selection activeCell="C17" sqref="C17"/>
    </sheetView>
  </sheetViews>
  <sheetFormatPr defaultColWidth="9.140625" defaultRowHeight="15" x14ac:dyDescent="0.25"/>
  <cols>
    <col min="2" max="2" width="38" customWidth="1"/>
    <col min="3" max="3" width="52.5703125" bestFit="1" customWidth="1"/>
    <col min="9" max="9" width="17.140625" customWidth="1"/>
    <col min="13" max="13" width="20.5703125" customWidth="1"/>
    <col min="14" max="14" width="19.7109375" customWidth="1"/>
    <col min="37" max="37" width="16.7109375" bestFit="1" customWidth="1"/>
    <col min="38" max="39" width="16.7109375" customWidth="1"/>
  </cols>
  <sheetData>
    <row r="1" spans="1:48" x14ac:dyDescent="0.25">
      <c r="A1" s="37"/>
      <c r="B1" s="37"/>
      <c r="C1" t="s">
        <v>57</v>
      </c>
      <c r="E1" t="s">
        <v>384</v>
      </c>
      <c r="G1" t="s">
        <v>58</v>
      </c>
    </row>
    <row r="2" spans="1:48"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2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2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2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2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2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2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2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2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2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2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2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2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2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2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2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2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2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x14ac:dyDescent="0.25">
      <c r="C23" t="s">
        <v>593</v>
      </c>
      <c r="E23" t="s">
        <v>406</v>
      </c>
      <c r="J23" t="s">
        <v>673</v>
      </c>
      <c r="Q23" t="s">
        <v>124</v>
      </c>
      <c r="R23" t="s">
        <v>376</v>
      </c>
      <c r="U23" t="s">
        <v>377</v>
      </c>
      <c r="W23" t="s">
        <v>585</v>
      </c>
      <c r="X23" t="s">
        <v>378</v>
      </c>
      <c r="AF23" t="s">
        <v>124</v>
      </c>
      <c r="AL23" t="s">
        <v>629</v>
      </c>
      <c r="AP23" t="s">
        <v>744</v>
      </c>
      <c r="AQ23" t="s">
        <v>76</v>
      </c>
      <c r="AV23" t="s">
        <v>524</v>
      </c>
    </row>
    <row r="24" spans="3:48" x14ac:dyDescent="0.25">
      <c r="C24" t="s">
        <v>594</v>
      </c>
      <c r="E24" t="s">
        <v>407</v>
      </c>
      <c r="J24" t="s">
        <v>675</v>
      </c>
      <c r="Q24" t="s">
        <v>42</v>
      </c>
      <c r="R24" t="s">
        <v>379</v>
      </c>
      <c r="U24" t="s">
        <v>124</v>
      </c>
      <c r="W24" t="s">
        <v>586</v>
      </c>
      <c r="X24" t="s">
        <v>380</v>
      </c>
      <c r="AF24" t="s">
        <v>42</v>
      </c>
      <c r="AL24" t="s">
        <v>647</v>
      </c>
      <c r="AP24" t="s">
        <v>739</v>
      </c>
      <c r="AV24" t="s">
        <v>525</v>
      </c>
    </row>
    <row r="25" spans="3:48" x14ac:dyDescent="0.25">
      <c r="C25" t="s">
        <v>595</v>
      </c>
      <c r="J25" t="s">
        <v>674</v>
      </c>
      <c r="Q25" t="s">
        <v>75</v>
      </c>
      <c r="R25" t="s">
        <v>381</v>
      </c>
      <c r="U25" t="s">
        <v>42</v>
      </c>
      <c r="W25" t="s">
        <v>587</v>
      </c>
      <c r="X25" t="s">
        <v>124</v>
      </c>
      <c r="AF25" t="s">
        <v>72</v>
      </c>
      <c r="AL25" t="s">
        <v>635</v>
      </c>
      <c r="AP25" t="s">
        <v>742</v>
      </c>
      <c r="AV25" t="s">
        <v>526</v>
      </c>
    </row>
    <row r="26" spans="3:48" x14ac:dyDescent="0.25">
      <c r="C26" t="s">
        <v>56</v>
      </c>
      <c r="E26" t="s">
        <v>409</v>
      </c>
      <c r="J26" t="s">
        <v>676</v>
      </c>
      <c r="R26" t="s">
        <v>382</v>
      </c>
      <c r="U26" t="s">
        <v>67</v>
      </c>
      <c r="W26" t="s">
        <v>588</v>
      </c>
      <c r="X26" t="s">
        <v>42</v>
      </c>
      <c r="AL26" t="s">
        <v>644</v>
      </c>
      <c r="AP26" t="s">
        <v>730</v>
      </c>
      <c r="AV26" t="s">
        <v>527</v>
      </c>
    </row>
    <row r="27" spans="3:48" x14ac:dyDescent="0.25">
      <c r="E27" t="s">
        <v>410</v>
      </c>
      <c r="J27" t="s">
        <v>677</v>
      </c>
      <c r="R27" t="s">
        <v>124</v>
      </c>
      <c r="W27" t="s">
        <v>589</v>
      </c>
      <c r="X27" t="s">
        <v>69</v>
      </c>
      <c r="AP27" t="s">
        <v>736</v>
      </c>
      <c r="AV27" t="s">
        <v>528</v>
      </c>
    </row>
    <row r="28" spans="3:48" x14ac:dyDescent="0.25">
      <c r="E28" t="s">
        <v>411</v>
      </c>
      <c r="J28" t="s">
        <v>678</v>
      </c>
      <c r="R28" t="s">
        <v>42</v>
      </c>
      <c r="W28" t="s">
        <v>590</v>
      </c>
      <c r="AP28" t="s">
        <v>747</v>
      </c>
      <c r="AV28" t="s">
        <v>529</v>
      </c>
    </row>
    <row r="29" spans="3:48" x14ac:dyDescent="0.25">
      <c r="E29" t="s">
        <v>412</v>
      </c>
      <c r="J29" t="s">
        <v>679</v>
      </c>
      <c r="R29" t="s">
        <v>64</v>
      </c>
      <c r="W29" t="s">
        <v>383</v>
      </c>
      <c r="AP29" t="s">
        <v>732</v>
      </c>
      <c r="AV29" t="s">
        <v>530</v>
      </c>
    </row>
    <row r="30" spans="3:48" x14ac:dyDescent="0.25">
      <c r="E30" t="s">
        <v>56</v>
      </c>
      <c r="J30" t="s">
        <v>680</v>
      </c>
      <c r="W30" t="s">
        <v>124</v>
      </c>
      <c r="AP30" t="s">
        <v>758</v>
      </c>
      <c r="AV30" t="s">
        <v>531</v>
      </c>
    </row>
    <row r="31" spans="3:48" x14ac:dyDescent="0.25">
      <c r="J31" t="s">
        <v>681</v>
      </c>
      <c r="W31" t="s">
        <v>42</v>
      </c>
      <c r="AP31" t="s">
        <v>729</v>
      </c>
      <c r="AV31" t="s">
        <v>532</v>
      </c>
    </row>
    <row r="32" spans="3:48" x14ac:dyDescent="0.25">
      <c r="J32" t="s">
        <v>682</v>
      </c>
      <c r="W32" t="s">
        <v>68</v>
      </c>
      <c r="AP32" t="s">
        <v>731</v>
      </c>
      <c r="AQ32" s="24"/>
      <c r="AR32" s="25"/>
      <c r="AV32" t="s">
        <v>535</v>
      </c>
    </row>
    <row r="33" spans="12:48" x14ac:dyDescent="0.25">
      <c r="AP33" t="s">
        <v>737</v>
      </c>
      <c r="AQ33" s="24"/>
      <c r="AR33" s="25"/>
      <c r="AV33" t="s">
        <v>533</v>
      </c>
    </row>
    <row r="34" spans="12:48" x14ac:dyDescent="0.25">
      <c r="AQ34" s="24"/>
      <c r="AR34" s="25"/>
      <c r="AV34" t="s">
        <v>534</v>
      </c>
    </row>
    <row r="35" spans="12:48" x14ac:dyDescent="0.25">
      <c r="AQ35" s="24"/>
      <c r="AR35" s="25"/>
      <c r="AV35" t="s">
        <v>536</v>
      </c>
    </row>
    <row r="36" spans="12:48" x14ac:dyDescent="0.25">
      <c r="AQ36" s="24"/>
      <c r="AR36" s="25"/>
      <c r="AV36" t="s">
        <v>537</v>
      </c>
    </row>
    <row r="37" spans="12:48" x14ac:dyDescent="0.25">
      <c r="AQ37" s="24"/>
      <c r="AR37" s="25"/>
      <c r="AV37" t="s">
        <v>538</v>
      </c>
    </row>
    <row r="38" spans="12:48" x14ac:dyDescent="0.25">
      <c r="AQ38" s="24"/>
      <c r="AR38" s="25"/>
      <c r="AV38" t="s">
        <v>539</v>
      </c>
    </row>
    <row r="39" spans="12:48" x14ac:dyDescent="0.25">
      <c r="AQ39" s="24"/>
      <c r="AR39" s="25"/>
      <c r="AV39" t="s">
        <v>540</v>
      </c>
    </row>
    <row r="40" spans="12:48" x14ac:dyDescent="0.25">
      <c r="AV40" t="s">
        <v>541</v>
      </c>
    </row>
    <row r="41" spans="12:48" x14ac:dyDescent="0.25">
      <c r="AV41" t="s">
        <v>542</v>
      </c>
    </row>
    <row r="42" spans="12:48" x14ac:dyDescent="0.25">
      <c r="AV42" t="s">
        <v>543</v>
      </c>
    </row>
    <row r="43" spans="12:48" x14ac:dyDescent="0.25">
      <c r="AV43" t="s">
        <v>544</v>
      </c>
    </row>
    <row r="44" spans="12:48" x14ac:dyDescent="0.25">
      <c r="L44" s="24"/>
      <c r="M44" s="24"/>
      <c r="N44" s="24"/>
      <c r="AV44" t="s">
        <v>545</v>
      </c>
    </row>
    <row r="45" spans="12:48" x14ac:dyDescent="0.25">
      <c r="M45" s="24"/>
      <c r="N45" s="24"/>
      <c r="AV45" t="s">
        <v>546</v>
      </c>
    </row>
    <row r="46" spans="12:48" x14ac:dyDescent="0.25">
      <c r="L46" s="24"/>
      <c r="M46" s="24"/>
      <c r="N46" s="24"/>
      <c r="AV46" t="s">
        <v>547</v>
      </c>
    </row>
    <row r="47" spans="12:48" x14ac:dyDescent="0.25">
      <c r="L47" s="24"/>
      <c r="M47" s="24"/>
      <c r="N47" s="24"/>
      <c r="AV47" t="s">
        <v>548</v>
      </c>
    </row>
    <row r="48" spans="12:48" x14ac:dyDescent="0.25">
      <c r="L48" s="24"/>
      <c r="M48" s="24"/>
      <c r="N48" s="24"/>
      <c r="AV48" t="s">
        <v>549</v>
      </c>
    </row>
    <row r="49" spans="5:48" x14ac:dyDescent="0.25">
      <c r="E49" t="str">
        <f t="shared" ref="E49" si="0">LEFT(E25,3)</f>
        <v/>
      </c>
      <c r="L49" s="24"/>
      <c r="M49" s="24"/>
      <c r="N49" s="24"/>
      <c r="AV49" t="s">
        <v>550</v>
      </c>
    </row>
    <row r="50" spans="5:48" x14ac:dyDescent="0.25">
      <c r="L50" s="24"/>
      <c r="M50" s="24"/>
      <c r="N50" s="24"/>
      <c r="AV50" t="s">
        <v>551</v>
      </c>
    </row>
    <row r="51" spans="5:48" x14ac:dyDescent="0.25">
      <c r="L51" s="24"/>
      <c r="M51" s="24"/>
      <c r="N51" s="24"/>
      <c r="AV51" t="s">
        <v>552</v>
      </c>
    </row>
    <row r="52" spans="5:48" x14ac:dyDescent="0.25">
      <c r="L52" s="24"/>
      <c r="M52" s="24"/>
      <c r="N52" s="24"/>
      <c r="AV52" t="s">
        <v>553</v>
      </c>
    </row>
    <row r="53" spans="5:48" x14ac:dyDescent="0.25">
      <c r="L53" s="24"/>
      <c r="M53" s="24"/>
      <c r="N53" s="24"/>
      <c r="AV53" t="s">
        <v>554</v>
      </c>
    </row>
    <row r="54" spans="5:48" x14ac:dyDescent="0.25">
      <c r="L54" s="24"/>
      <c r="M54" s="24"/>
      <c r="N54" s="24"/>
      <c r="AV54" t="s">
        <v>478</v>
      </c>
    </row>
    <row r="55" spans="5:48" x14ac:dyDescent="0.25">
      <c r="L55" s="24"/>
      <c r="M55" s="24"/>
      <c r="N55" s="24"/>
      <c r="AV55" t="s">
        <v>124</v>
      </c>
    </row>
    <row r="56" spans="5:48" x14ac:dyDescent="0.25">
      <c r="L56" s="24"/>
      <c r="M56" s="24"/>
      <c r="N56" s="24"/>
      <c r="AV56" t="s">
        <v>42</v>
      </c>
    </row>
    <row r="57" spans="5:48" x14ac:dyDescent="0.25">
      <c r="L57" s="24"/>
      <c r="M57" s="24"/>
      <c r="N57" s="24"/>
      <c r="AV57" t="s">
        <v>417</v>
      </c>
    </row>
  </sheetData>
  <sortState xmlns:xlrd2="http://schemas.microsoft.com/office/spreadsheetml/2017/richdata2"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election activeCell="J37" sqref="J37"/>
    </sheetView>
  </sheetViews>
  <sheetFormatPr defaultColWidth="9.140625" defaultRowHeight="15" x14ac:dyDescent="0.25"/>
  <cols>
    <col min="1" max="16384" width="9.1406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Korvald, Jon Lindland</cp:lastModifiedBy>
  <dcterms:created xsi:type="dcterms:W3CDTF">2016-10-04T16:36:40Z</dcterms:created>
  <dcterms:modified xsi:type="dcterms:W3CDTF">2023-01-13T09:49:55Z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