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28800" windowHeight="11820" activeTab="2"/>
  </bookViews>
  <sheets>
    <sheet name="Description and Limitations" sheetId="11" r:id="rId1"/>
    <sheet name="Instructions" sheetId="7" r:id="rId2"/>
    <sheet name="Issuer Data" sheetId="1" r:id="rId3"/>
    <sheet name="Definitions" sheetId="8" r:id="rId4"/>
    <sheet name="Lists" sheetId="4" state="hidden" r:id="rId5"/>
    <sheet name="Disclaimer" sheetId="10" r:id="rId6"/>
  </sheets>
  <definedNames>
    <definedName name="_xlnm._FilterDatabase" localSheetId="4" hidden="1">Lists!$AH$2:$AH$14</definedName>
    <definedName name="Asset10AverageLoanSize">'Issuer Data'!$AD$129</definedName>
    <definedName name="Asset1AverageLoanSize">'Issuer Data'!$C$129</definedName>
    <definedName name="Asset2AverageLoanSize">'Issuer Data'!$F$129</definedName>
    <definedName name="Asset3AverageLoanSize">'Issuer Data'!$I$129</definedName>
    <definedName name="Asset4AverageLoanSize">'Issuer Data'!$L$129</definedName>
    <definedName name="Asset5AverageLoanSize">'Issuer Data'!$O$129</definedName>
    <definedName name="Asset6AverageLoanSize">'Issuer Data'!$R$129</definedName>
    <definedName name="Asset7AverageLoanSize">'Issuer Data'!$U$129</definedName>
    <definedName name="Asset8AverageLoanSize">'Issuer Data'!$X$129</definedName>
    <definedName name="Asset9AverageLoanSize">'Issuer Data'!$AA$129</definedName>
    <definedName name="CoveredBondsMaturity10Plus">'Issuer Data'!$D$57</definedName>
    <definedName name="CoverPoolAssets">'Issuer Data'!$C$13</definedName>
    <definedName name="CoverPoolMaturity10Plus">'Issuer Data'!$C$57</definedName>
    <definedName name="UM_Asset1_Arrears_Option1_2OrLess">'Issuer Data'!$C$157</definedName>
    <definedName name="UM_Asset1_Arrears_Option1_2To6">'Issuer Data'!$C$158</definedName>
    <definedName name="UM_Asset1_Arrears_Option1_6Plus">'Issuer Data'!$C$159</definedName>
    <definedName name="UM_Asset1_Arrears_Option2_3OrLess">'Issuer Data'!$C$162</definedName>
    <definedName name="UM_Asset1_Arrears_Option2_3To6">'Issuer Data'!$C$163</definedName>
    <definedName name="UM_Asset1_Arrears_Option2_6Plus">'Issuer Data'!$C$164</definedName>
    <definedName name="UM_Asset10_Arrears_Option1_2OrLess">'Issuer Data'!$AD$157</definedName>
    <definedName name="UM_Asset10_Arrears_Option1_2To6">'Issuer Data'!$AD$158</definedName>
    <definedName name="UM_Asset10_Arrears_Option1_6Plus">'Issuer Data'!$AD$159</definedName>
    <definedName name="UM_Asset10_Arrears_Option2_3OrLess">'Issuer Data'!$AD$162</definedName>
    <definedName name="UM_Asset10_Arrears_Option2_3To6">'Issuer Data'!$AD$163</definedName>
    <definedName name="UM_Asset10_Arrears_Option2_6Plus">'Issuer Data'!$AD$164</definedName>
    <definedName name="UM_Asset10Balance">'Issuer Data'!$AD$127</definedName>
    <definedName name="UM_Asset10ExposureCountries">'Issuer Data'!$AC$144:$AD$153</definedName>
    <definedName name="UM_Asset10ExposureCountryOther">'Issuer Data'!$AD$154</definedName>
    <definedName name="UM_Asset10Fixed">'Issuer Data'!$AD$131</definedName>
    <definedName name="UM_Asset10Floating">'Issuer Data'!$AD$132</definedName>
    <definedName name="UM_Asset10Ltv0To40">'Issuer Data'!$AD$134</definedName>
    <definedName name="UM_Asset10Ltv100Plus">'Issuer Data'!$AD$141</definedName>
    <definedName name="UM_Asset10Ltv40To50">'Issuer Data'!$AD$135</definedName>
    <definedName name="UM_Asset10Ltv50To60">'Issuer Data'!$AD$136</definedName>
    <definedName name="UM_Asset10Ltv60To70">'Issuer Data'!$AD$137</definedName>
    <definedName name="UM_Asset10Ltv70To80">'Issuer Data'!$AD$138</definedName>
    <definedName name="UM_Asset10Ltv80To90">'Issuer Data'!$AD$139</definedName>
    <definedName name="UM_Asset10Ltv90To100">'Issuer Data'!$AD$140</definedName>
    <definedName name="UM_Asset10LTVType">'Issuer Data'!$AD$133</definedName>
    <definedName name="UM_Asset10NumberOfLoans">'Issuer Data'!$AD$128</definedName>
    <definedName name="UM_Asset10RegionOther">'Issuer Data'!$AD$197</definedName>
    <definedName name="UM_Asset10Regions">'Issuer Data'!$AC$167:$AD$196</definedName>
    <definedName name="UM_Asset1Balance">'Issuer Data'!$C$127</definedName>
    <definedName name="UM_Asset1ExposureCountries">'Issuer Data'!$B$144:$C$153</definedName>
    <definedName name="UM_Asset1ExposureCountryOther">'Issuer Data'!$C$154</definedName>
    <definedName name="UM_Asset1Fixed">'Issuer Data'!$C$131</definedName>
    <definedName name="UM_Asset1Floating">'Issuer Data'!$C$132</definedName>
    <definedName name="UM_Asset1Ltv0To40">'Issuer Data'!$C$134</definedName>
    <definedName name="UM_Asset1Ltv100Plus">'Issuer Data'!$C$141</definedName>
    <definedName name="UM_Asset1Ltv40To50">'Issuer Data'!$C$135</definedName>
    <definedName name="UM_Asset1Ltv50To60">'Issuer Data'!$C$136</definedName>
    <definedName name="UM_Asset1Ltv60To70">'Issuer Data'!$C$137</definedName>
    <definedName name="UM_Asset1Ltv70To80">'Issuer Data'!$C$138</definedName>
    <definedName name="UM_Asset1Ltv80To90">'Issuer Data'!$C$139</definedName>
    <definedName name="UM_Asset1Ltv90To100">'Issuer Data'!$C$140</definedName>
    <definedName name="UM_Asset1LTVType">'Issuer Data'!$C$133</definedName>
    <definedName name="UM_Asset1NumberOfLoans">'Issuer Data'!$C$128</definedName>
    <definedName name="UM_Asset1RegionOther">'Issuer Data'!$C$197</definedName>
    <definedName name="UM_Asset1Regions">'Issuer Data'!$B$167:$C$196</definedName>
    <definedName name="UM_Asset2_Arrears_Option1_2OrLess">'Issuer Data'!$F$157</definedName>
    <definedName name="UM_Asset2_Arrears_Option1_2To6">'Issuer Data'!$F$158</definedName>
    <definedName name="UM_Asset2_Arrears_Option1_6Plus">'Issuer Data'!$F$159</definedName>
    <definedName name="UM_Asset2_Arrears_Option2_3OrLess">'Issuer Data'!$F$162</definedName>
    <definedName name="UM_Asset2_Arrears_Option2_3To6">'Issuer Data'!$F$163</definedName>
    <definedName name="UM_Asset2_Arrears_Option2_6Plus">'Issuer Data'!$F$164</definedName>
    <definedName name="UM_Asset2Balance">'Issuer Data'!$F$127</definedName>
    <definedName name="UM_Asset2ExposureCountries">'Issuer Data'!$E$144:$F$153</definedName>
    <definedName name="UM_Asset2ExposureCountryOther">'Issuer Data'!$F$154</definedName>
    <definedName name="UM_Asset2Fixed">'Issuer Data'!$F$131</definedName>
    <definedName name="UM_Asset2Floating">'Issuer Data'!$F$132</definedName>
    <definedName name="UM_Asset2Ltv0To40">'Issuer Data'!$F$134</definedName>
    <definedName name="UM_Asset2Ltv100Plus">'Issuer Data'!$F$141</definedName>
    <definedName name="UM_Asset2Ltv40To50">'Issuer Data'!$F$135</definedName>
    <definedName name="UM_Asset2Ltv50To60">'Issuer Data'!$F$136</definedName>
    <definedName name="UM_Asset2Ltv60To70">'Issuer Data'!$F$137</definedName>
    <definedName name="UM_Asset2Ltv70To80">'Issuer Data'!$F$138</definedName>
    <definedName name="UM_Asset2Ltv80To90">'Issuer Data'!$F$139</definedName>
    <definedName name="UM_Asset2Ltv90To100">'Issuer Data'!$F$140</definedName>
    <definedName name="UM_Asset2LTVType">'Issuer Data'!$F$133</definedName>
    <definedName name="UM_Asset2NumberOfLoans">'Issuer Data'!$F$128</definedName>
    <definedName name="UM_Asset2RegionOther">'Issuer Data'!$F$197</definedName>
    <definedName name="UM_Asset2Regions">'Issuer Data'!$E$167:$F$196</definedName>
    <definedName name="UM_Asset3_Arrears_Option1_2OrLess">'Issuer Data'!$I$157</definedName>
    <definedName name="UM_Asset3_Arrears_Option1_2To6">'Issuer Data'!$I$158</definedName>
    <definedName name="UM_Asset3_Arrears_Option1_6Plus">'Issuer Data'!$I$159</definedName>
    <definedName name="UM_Asset3_Arrears_Option2_3OrLess">'Issuer Data'!$I$162</definedName>
    <definedName name="UM_Asset3_Arrears_Option2_3To6">'Issuer Data'!$I$163</definedName>
    <definedName name="UM_Asset3_Arrears_Option2_6Plus">'Issuer Data'!$I$164</definedName>
    <definedName name="UM_Asset3Balance">'Issuer Data'!$I$127</definedName>
    <definedName name="UM_Asset3ExposureCountries">'Issuer Data'!$H$144:$I$153</definedName>
    <definedName name="UM_Asset3ExposureCountryOther">'Issuer Data'!$I$154</definedName>
    <definedName name="UM_Asset3Fixed">'Issuer Data'!$I$131</definedName>
    <definedName name="UM_Asset3Floating">'Issuer Data'!$I$132</definedName>
    <definedName name="UM_Asset3Ltv0To40">'Issuer Data'!$I$134</definedName>
    <definedName name="UM_Asset3Ltv100Plus">'Issuer Data'!$I$141</definedName>
    <definedName name="UM_Asset3Ltv40To50">'Issuer Data'!$I$135</definedName>
    <definedName name="UM_Asset3Ltv50To60">'Issuer Data'!$I$136</definedName>
    <definedName name="UM_Asset3Ltv60To70">'Issuer Data'!$I$137</definedName>
    <definedName name="UM_Asset3Ltv70To80">'Issuer Data'!$I$138</definedName>
    <definedName name="UM_Asset3Ltv80To90">'Issuer Data'!$I$139</definedName>
    <definedName name="UM_Asset3Ltv90To100">'Issuer Data'!$I$140</definedName>
    <definedName name="UM_Asset3LTVType">'Issuer Data'!$I$133</definedName>
    <definedName name="UM_Asset3NumberOfLoans">'Issuer Data'!$I$128</definedName>
    <definedName name="UM_Asset3RegionOther">'Issuer Data'!$I$197</definedName>
    <definedName name="UM_Asset3Regions">'Issuer Data'!$H$167:$I$196</definedName>
    <definedName name="UM_Asset4_Arrears_Option1_2OrLess">'Issuer Data'!$L$157</definedName>
    <definedName name="UM_Asset4_Arrears_Option1_2To6">'Issuer Data'!$L$158</definedName>
    <definedName name="UM_Asset4_Arrears_Option1_6Plus">'Issuer Data'!$L$159</definedName>
    <definedName name="UM_Asset4_Arrears_Option2_3OrLess">'Issuer Data'!$L$162</definedName>
    <definedName name="UM_Asset4_Arrears_Option2_3To6">'Issuer Data'!$L$163</definedName>
    <definedName name="UM_Asset4_Arrears_Option2_6Plus">'Issuer Data'!$L$164</definedName>
    <definedName name="UM_Asset4Balance">'Issuer Data'!$L$127</definedName>
    <definedName name="UM_Asset4ExposureCountries">'Issuer Data'!$K$144:$L$153</definedName>
    <definedName name="UM_Asset4ExposureCountryOther">'Issuer Data'!$L$154</definedName>
    <definedName name="UM_Asset4Fixed">'Issuer Data'!$L$131</definedName>
    <definedName name="UM_Asset4Floating">'Issuer Data'!$L$132</definedName>
    <definedName name="UM_Asset4Ltv0To40">'Issuer Data'!$L$134</definedName>
    <definedName name="UM_Asset4Ltv100Plus">'Issuer Data'!$L$141</definedName>
    <definedName name="UM_Asset4Ltv40To50">'Issuer Data'!$L$135</definedName>
    <definedName name="UM_Asset4Ltv50To60">'Issuer Data'!$L$136</definedName>
    <definedName name="UM_Asset4Ltv60To70">'Issuer Data'!$L$137</definedName>
    <definedName name="UM_Asset4Ltv70To80">'Issuer Data'!$L$138</definedName>
    <definedName name="UM_Asset4Ltv80To90">'Issuer Data'!$L$139</definedName>
    <definedName name="UM_Asset4Ltv90To100">'Issuer Data'!$L$140</definedName>
    <definedName name="UM_Asset4LTVType">'Issuer Data'!$L$133</definedName>
    <definedName name="UM_Asset4NumberOfLoans">'Issuer Data'!$L$128</definedName>
    <definedName name="UM_Asset4RegionOther">'Issuer Data'!$L$197</definedName>
    <definedName name="UM_Asset4Regions">'Issuer Data'!$K$167:$L$196</definedName>
    <definedName name="UM_Asset5_Arrears_Option1_2OrLess">'Issuer Data'!$O$157</definedName>
    <definedName name="UM_Asset5_Arrears_Option1_2To6">'Issuer Data'!$O$158</definedName>
    <definedName name="UM_Asset5_Arrears_Option1_6Plus">'Issuer Data'!$O$159</definedName>
    <definedName name="UM_Asset5_Arrears_Option2_3OrLess">'Issuer Data'!$O$162</definedName>
    <definedName name="UM_Asset5_Arrears_Option2_3To6">'Issuer Data'!$O$163</definedName>
    <definedName name="UM_Asset5_Arrears_Option2_6Plus">'Issuer Data'!$O$164</definedName>
    <definedName name="UM_Asset5Balance">'Issuer Data'!$O$127</definedName>
    <definedName name="UM_Asset5ExposureCountries">'Issuer Data'!$N$144:$O$153</definedName>
    <definedName name="UM_Asset5ExposureCountryOther">'Issuer Data'!$O$154</definedName>
    <definedName name="UM_Asset5Fixed">'Issuer Data'!$O$131</definedName>
    <definedName name="UM_Asset5Floating">'Issuer Data'!$O$132</definedName>
    <definedName name="UM_Asset5Ltv0To40">'Issuer Data'!$O$134</definedName>
    <definedName name="UM_Asset5Ltv100Plus">'Issuer Data'!$O$141</definedName>
    <definedName name="UM_Asset5Ltv40To50">'Issuer Data'!$O$135</definedName>
    <definedName name="UM_Asset5Ltv50To60">'Issuer Data'!$O$136</definedName>
    <definedName name="UM_Asset5Ltv60To70">'Issuer Data'!$O$137</definedName>
    <definedName name="UM_Asset5Ltv70To80">'Issuer Data'!$O$138</definedName>
    <definedName name="UM_Asset5Ltv80To90">'Issuer Data'!$O$139</definedName>
    <definedName name="UM_Asset5Ltv90To100">'Issuer Data'!$O$140</definedName>
    <definedName name="UM_Asset5LTVType">'Issuer Data'!$O$133</definedName>
    <definedName name="UM_Asset5NumberOfLoans">'Issuer Data'!$O$128</definedName>
    <definedName name="UM_Asset5RegionOther">'Issuer Data'!$O$197</definedName>
    <definedName name="UM_Asset5Regions">'Issuer Data'!$N$167:$O$196</definedName>
    <definedName name="UM_Asset6_Arrears_Option1_2OrLess">'Issuer Data'!$R$157</definedName>
    <definedName name="UM_Asset6_Arrears_Option1_2To6">'Issuer Data'!$R$158</definedName>
    <definedName name="UM_Asset6_Arrears_Option1_6Plus">'Issuer Data'!$R$159</definedName>
    <definedName name="UM_Asset6_Arrears_Option2_3OrLess">'Issuer Data'!$R$162</definedName>
    <definedName name="UM_Asset6_Arrears_Option2_3To6">'Issuer Data'!$R$163</definedName>
    <definedName name="UM_Asset6_Arrears_Option2_6Plus">'Issuer Data'!$R$164</definedName>
    <definedName name="UM_Asset6Balance">'Issuer Data'!$R$127</definedName>
    <definedName name="UM_Asset6ExposureCountries">'Issuer Data'!$Q$144:$R$153</definedName>
    <definedName name="UM_Asset6ExposureCountryOther">'Issuer Data'!$R$154</definedName>
    <definedName name="UM_Asset6Fixed">'Issuer Data'!$R$131</definedName>
    <definedName name="UM_Asset6Floating">'Issuer Data'!$R$132</definedName>
    <definedName name="UM_Asset6Ltv0To40">'Issuer Data'!$R$134</definedName>
    <definedName name="UM_Asset6Ltv100Plus">'Issuer Data'!$R$141</definedName>
    <definedName name="UM_Asset6Ltv40To50">'Issuer Data'!$R$135</definedName>
    <definedName name="UM_Asset6Ltv50To60">'Issuer Data'!$R$136</definedName>
    <definedName name="UM_Asset6Ltv60To70">'Issuer Data'!$R$137</definedName>
    <definedName name="UM_Asset6Ltv70To80">'Issuer Data'!$R$138</definedName>
    <definedName name="UM_Asset6Ltv80To90">'Issuer Data'!$R$139</definedName>
    <definedName name="UM_Asset6Ltv90To100">'Issuer Data'!$R$140</definedName>
    <definedName name="UM_Asset6LTVType">'Issuer Data'!$R$133</definedName>
    <definedName name="UM_Asset6NumberOfLoans">'Issuer Data'!$R$128</definedName>
    <definedName name="UM_Asset6RegionOther">'Issuer Data'!$R$197</definedName>
    <definedName name="UM_Asset6Regions">'Issuer Data'!$Q$167:$R$196</definedName>
    <definedName name="UM_Asset7_Arrears_Option1_2OrLess">'Issuer Data'!$U$157</definedName>
    <definedName name="UM_Asset7_Arrears_Option1_2To6">'Issuer Data'!$U$158</definedName>
    <definedName name="UM_Asset7_Arrears_Option1_6Plus">'Issuer Data'!$U$159</definedName>
    <definedName name="UM_Asset7_Arrears_Option2_3OrLess">'Issuer Data'!$U$162</definedName>
    <definedName name="UM_Asset7_Arrears_Option2_3To6">'Issuer Data'!$U$163</definedName>
    <definedName name="UM_Asset7_Arrears_Option2_6Plus">'Issuer Data'!$U$164</definedName>
    <definedName name="UM_Asset7Balance">'Issuer Data'!$U$127</definedName>
    <definedName name="UM_Asset7ExposureCountries">'Issuer Data'!$T$144:$U$153</definedName>
    <definedName name="UM_Asset7ExposureCountryOther">'Issuer Data'!$U$154</definedName>
    <definedName name="UM_Asset7Fixed">'Issuer Data'!$U$131</definedName>
    <definedName name="UM_Asset7Floating">'Issuer Data'!$U$132</definedName>
    <definedName name="UM_Asset7Ltv0To40">'Issuer Data'!$U$134</definedName>
    <definedName name="UM_Asset7Ltv100Plus">'Issuer Data'!$U$141</definedName>
    <definedName name="UM_Asset7Ltv40To50">'Issuer Data'!$U$135</definedName>
    <definedName name="UM_Asset7Ltv50To60">'Issuer Data'!$U$136</definedName>
    <definedName name="UM_Asset7Ltv60To70">'Issuer Data'!$U$137</definedName>
    <definedName name="UM_Asset7Ltv70To80">'Issuer Data'!$U$138</definedName>
    <definedName name="UM_Asset7Ltv80To90">'Issuer Data'!$U$139</definedName>
    <definedName name="UM_Asset7Ltv90To100">'Issuer Data'!$U$140</definedName>
    <definedName name="UM_Asset7LTVType">'Issuer Data'!$U$133</definedName>
    <definedName name="UM_Asset7NumberOfLoans">'Issuer Data'!$U$128</definedName>
    <definedName name="UM_Asset7RegionOther">'Issuer Data'!$U$197</definedName>
    <definedName name="UM_Asset7Regions">'Issuer Data'!$T$167:$U$196</definedName>
    <definedName name="UM_Asset8_Arrears_Option1_2OrLess">'Issuer Data'!$X$157</definedName>
    <definedName name="UM_Asset8_Arrears_Option1_2To6">'Issuer Data'!$X$158</definedName>
    <definedName name="UM_Asset8_Arrears_Option1_6Plus">'Issuer Data'!$X$159</definedName>
    <definedName name="UM_Asset8_Arrears_Option2_3OrLess">'Issuer Data'!$X$162</definedName>
    <definedName name="UM_Asset8_Arrears_Option2_3To6">'Issuer Data'!$X$163</definedName>
    <definedName name="UM_Asset8_Arrears_Option2_6Plus">'Issuer Data'!$X$164</definedName>
    <definedName name="UM_Asset8Balance">'Issuer Data'!$X$127</definedName>
    <definedName name="UM_Asset8ExposureCountries">'Issuer Data'!$W$144:$X$153</definedName>
    <definedName name="UM_Asset8ExposureCountryOther">'Issuer Data'!$X$154</definedName>
    <definedName name="UM_Asset8Fixed">'Issuer Data'!$X$131</definedName>
    <definedName name="UM_Asset8Floating">'Issuer Data'!$X$132</definedName>
    <definedName name="UM_Asset8Ltv0To40">'Issuer Data'!$X$134</definedName>
    <definedName name="UM_Asset8Ltv100Plus">'Issuer Data'!$X$141</definedName>
    <definedName name="UM_Asset8Ltv40To50">'Issuer Data'!$X$135</definedName>
    <definedName name="UM_Asset8Ltv50To60">'Issuer Data'!$X$136</definedName>
    <definedName name="UM_Asset8Ltv60To70">'Issuer Data'!$X$137</definedName>
    <definedName name="UM_Asset8Ltv70To80">'Issuer Data'!$X$138</definedName>
    <definedName name="UM_Asset8Ltv80To90">'Issuer Data'!$X$139</definedName>
    <definedName name="UM_Asset8Ltv90To100">'Issuer Data'!$X$140</definedName>
    <definedName name="UM_Asset8LTVType">'Issuer Data'!$X$133</definedName>
    <definedName name="UM_Asset8NumberOfLoans">'Issuer Data'!$X$128</definedName>
    <definedName name="UM_Asset8RegionOther">'Issuer Data'!$X$197</definedName>
    <definedName name="UM_Asset8Regions">'Issuer Data'!$W$167:$X$196</definedName>
    <definedName name="UM_Asset9_Arrears_Option1_2OrLess">'Issuer Data'!$AA$157</definedName>
    <definedName name="UM_Asset9_Arrears_Option1_2To6">'Issuer Data'!$AA$158</definedName>
    <definedName name="UM_Asset9_Arrears_Option1_6Plus">'Issuer Data'!$AA$159</definedName>
    <definedName name="UM_Asset9_Arrears_Option2_3OrLess">'Issuer Data'!$AA$162</definedName>
    <definedName name="UM_Asset9_Arrears_Option2_3To6">'Issuer Data'!$AA$163</definedName>
    <definedName name="UM_Asset9_Arrears_Option2_6Plus">'Issuer Data'!$AA$164</definedName>
    <definedName name="UM_Asset9Balance">'Issuer Data'!$AA$127</definedName>
    <definedName name="UM_Asset9ExposureCountries">'Issuer Data'!$Z$144:$AA$153</definedName>
    <definedName name="UM_Asset9ExposureCountryOther">'Issuer Data'!$AA$154</definedName>
    <definedName name="UM_Asset9Fixed">'Issuer Data'!$AA$131</definedName>
    <definedName name="UM_Asset9Floating">'Issuer Data'!$AA$132</definedName>
    <definedName name="UM_Asset9Ltv0To40">'Issuer Data'!$AA$134</definedName>
    <definedName name="UM_Asset9Ltv100Plus">'Issuer Data'!$AA$141</definedName>
    <definedName name="UM_Asset9Ltv40To50">'Issuer Data'!$AA$135</definedName>
    <definedName name="UM_Asset9Ltv50To60">'Issuer Data'!$AA$136</definedName>
    <definedName name="UM_Asset9Ltv60To70">'Issuer Data'!$AA$137</definedName>
    <definedName name="UM_Asset9Ltv70To80">'Issuer Data'!$AA$138</definedName>
    <definedName name="UM_Asset9Ltv80To90">'Issuer Data'!$AA$139</definedName>
    <definedName name="UM_Asset9Ltv90To100">'Issuer Data'!$AA$140</definedName>
    <definedName name="UM_Asset9LTVType">'Issuer Data'!$AA$133</definedName>
    <definedName name="UM_Asset9NumberOfLoans">'Issuer Data'!$AA$128</definedName>
    <definedName name="UM_Asset9RegionOther">'Issuer Data'!$AA$197</definedName>
    <definedName name="UM_Asset9Regions">'Issuer Data'!$Z$167:$AA$196</definedName>
    <definedName name="UM_AssetTypes">'Issuer Data'!$B$114:$C$123</definedName>
    <definedName name="UM_CounterpartyAccountBank">'Issuer Data'!$B$67</definedName>
    <definedName name="UM_CounterpartyAccountBankGuarantor">'Issuer Data'!$B$69</definedName>
    <definedName name="UM_CounterpartyBackupCashManager">'Issuer Data'!$B$66</definedName>
    <definedName name="UM_CounterpartyBackupServicer">'Issuer Data'!$B$63</definedName>
    <definedName name="UM_CounterpartyBackupServicerFacilitator">'Issuer Data'!$B$64</definedName>
    <definedName name="UM_CounterpartyCashManager">'Issuer Data'!$B$65</definedName>
    <definedName name="UM_CounterpartyServicer">'Issuer Data'!$B$62</definedName>
    <definedName name="UM_CounterpartySponsor">'Issuer Data'!$B$61</definedName>
    <definedName name="UM_CounterpartyStandbyAccountBank">'Issuer Data'!$B$68</definedName>
    <definedName name="UM_CoveredBondsBalance">'Issuer Data'!$C$33</definedName>
    <definedName name="UM_CoveredBondsCurrencies">'Issuer Data'!$B$42:$C$46</definedName>
    <definedName name="UM_CoveredBondsCurrencyOther">'Issuer Data'!$C$47</definedName>
    <definedName name="UM_CoveredBondsInterestRateFixed">'Issuer Data'!$C$38</definedName>
    <definedName name="UM_CoveredBondsInterestRateFloating">'Issuer Data'!$C$39</definedName>
    <definedName name="UM_CoveredBondsMaturity0To1">'Issuer Data'!$D$51</definedName>
    <definedName name="UM_CoveredBondsMaturity1To2">'Issuer Data'!$D$52</definedName>
    <definedName name="UM_CoveredBondsMaturity2To3">'Issuer Data'!$D$53</definedName>
    <definedName name="UM_CoveredBondsMaturity3To4">'Issuer Data'!$D$54</definedName>
    <definedName name="UM_CoveredBondsMaturity4To5">'Issuer Data'!$D$55</definedName>
    <definedName name="UM_CoveredBondsMaturity5To10">'Issuer Data'!$D$56</definedName>
    <definedName name="UM_CoveredBondsMaturityType">'Issuer Data'!$C$35</definedName>
    <definedName name="UM_CoveredBondsWAL">'Issuer Data'!$C$34</definedName>
    <definedName name="UM_CoverPoolBalance">'Issuer Data'!$C$12</definedName>
    <definedName name="UM_CoverPoolCurrencies">'Issuer Data'!$B$25:$C$29</definedName>
    <definedName name="UM_CoverPoolCurrencyOther">'Issuer Data'!$C$30</definedName>
    <definedName name="UM_CoverPoolInterestRateFixed">'Issuer Data'!$C$17</definedName>
    <definedName name="UM_CoverPoolInterestRateFloating">'Issuer Data'!$C$18</definedName>
    <definedName name="UM_CoverPoolMaturity0To1">'Issuer Data'!$C$51</definedName>
    <definedName name="UM_CoverPoolMaturity1To2">'Issuer Data'!$C$52</definedName>
    <definedName name="UM_CoverPoolMaturity2To3">'Issuer Data'!$C$53</definedName>
    <definedName name="UM_CoverPoolMaturity3To4">'Issuer Data'!$C$54</definedName>
    <definedName name="UM_CoverPoolMaturity4To5">'Issuer Data'!$C$55</definedName>
    <definedName name="UM_CoverPoolMaturity5To10">'Issuer Data'!$C$56</definedName>
    <definedName name="UM_CoverPoolSubstituteCollateral">'Issuer Data'!$C$14</definedName>
    <definedName name="UM_CoverPoolWAL">'Issuer Data'!$C$20</definedName>
    <definedName name="UM_CoverPoolWARemainingTerm">'Issuer Data'!$C$22</definedName>
    <definedName name="UM_CoverPoolWASeasoning">'Issuer Data'!$C$21</definedName>
    <definedName name="UM_CurrencyOfReporting">'Issuer Data'!$C$4</definedName>
    <definedName name="UM_CutOffDate">'Issuer Data'!$C$3</definedName>
    <definedName name="UM_LegalFramework">'Issuer Data'!$C$6</definedName>
    <definedName name="UM_MainCollateralAssetType">'Issuer Data'!$C$7</definedName>
    <definedName name="UM_OCCurrent">'Issuer Data'!$C$8</definedName>
    <definedName name="UM_OCCurrentBasis">'Issuer Data'!$C$9</definedName>
    <definedName name="UM_ProgrammeId">'Issuer Data'!$C$5</definedName>
    <definedName name="UM_SwapCounterparties">'Issuer Data'!$B$73:$D$110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165" i="1" l="1"/>
  <c r="AA165" i="1"/>
  <c r="X165" i="1"/>
  <c r="U165" i="1"/>
  <c r="R165" i="1"/>
  <c r="O165" i="1"/>
  <c r="L165" i="1"/>
  <c r="I165" i="1"/>
  <c r="F165" i="1"/>
  <c r="C165" i="1"/>
  <c r="AD160" i="1"/>
  <c r="AA160" i="1"/>
  <c r="X160" i="1"/>
  <c r="U160" i="1"/>
  <c r="R160" i="1"/>
  <c r="O160" i="1"/>
  <c r="L160" i="1"/>
  <c r="I160" i="1"/>
  <c r="F160" i="1"/>
  <c r="C160" i="1"/>
  <c r="C142" i="1" l="1"/>
  <c r="AD142" i="1"/>
  <c r="AA142" i="1"/>
  <c r="X142" i="1"/>
  <c r="U142" i="1"/>
  <c r="R142" i="1"/>
  <c r="O142" i="1"/>
  <c r="L142" i="1"/>
  <c r="I142" i="1"/>
  <c r="F142" i="1"/>
  <c r="C57" i="1" l="1"/>
  <c r="D57" i="1"/>
  <c r="D42" i="1"/>
  <c r="D38" i="1"/>
  <c r="D25" i="1"/>
  <c r="D17" i="1"/>
  <c r="D46" i="1" l="1"/>
  <c r="D39" i="1"/>
  <c r="D18" i="1"/>
  <c r="D47" i="1" l="1"/>
  <c r="D45" i="1"/>
  <c r="D44" i="1"/>
  <c r="D43" i="1"/>
  <c r="D30" i="1"/>
  <c r="D29" i="1"/>
  <c r="D28" i="1"/>
  <c r="D27" i="1"/>
  <c r="D26" i="1"/>
  <c r="H126" i="1" l="1"/>
  <c r="E126" i="1"/>
  <c r="B126" i="1"/>
  <c r="C13" i="1" l="1"/>
  <c r="D13" i="1" s="1"/>
  <c r="D123" i="1" l="1"/>
  <c r="D122" i="1"/>
  <c r="D121" i="1"/>
  <c r="D120" i="1"/>
  <c r="D119" i="1"/>
  <c r="D118" i="1"/>
  <c r="D117" i="1"/>
  <c r="D116" i="1"/>
  <c r="D115" i="1"/>
  <c r="D114" i="1"/>
  <c r="D14" i="1" l="1"/>
  <c r="AD198" i="1" l="1"/>
  <c r="AA198" i="1"/>
  <c r="X198" i="1"/>
  <c r="U198" i="1"/>
  <c r="R198" i="1"/>
  <c r="O198" i="1"/>
  <c r="L198" i="1"/>
  <c r="I198" i="1"/>
  <c r="F198" i="1"/>
  <c r="C198" i="1"/>
  <c r="AD155" i="1"/>
  <c r="AA155" i="1"/>
  <c r="X155" i="1"/>
  <c r="U155" i="1"/>
  <c r="R155" i="1"/>
  <c r="O155" i="1"/>
  <c r="L155" i="1"/>
  <c r="I155" i="1"/>
  <c r="F155" i="1"/>
  <c r="C155" i="1"/>
  <c r="AD129" i="1"/>
  <c r="AA129" i="1"/>
  <c r="X129" i="1"/>
  <c r="U129" i="1"/>
  <c r="R129" i="1"/>
  <c r="O129" i="1"/>
  <c r="L129" i="1"/>
  <c r="I129" i="1"/>
  <c r="F129" i="1"/>
  <c r="C129" i="1"/>
  <c r="AC126" i="1" l="1"/>
  <c r="Z126" i="1"/>
  <c r="W126" i="1"/>
  <c r="T126" i="1"/>
  <c r="Q126" i="1"/>
  <c r="N126" i="1"/>
  <c r="K126" i="1"/>
  <c r="E49" i="4" l="1"/>
</calcChain>
</file>

<file path=xl/sharedStrings.xml><?xml version="1.0" encoding="utf-8"?>
<sst xmlns="http://schemas.openxmlformats.org/spreadsheetml/2006/main" count="1515" uniqueCount="1029">
  <si>
    <t>Cover Pool</t>
  </si>
  <si>
    <t>Legal Framework</t>
  </si>
  <si>
    <t>Asset Balance</t>
  </si>
  <si>
    <t>Covered Bonds</t>
  </si>
  <si>
    <t>Interest Rate Distribution</t>
  </si>
  <si>
    <t>Currency Distribution</t>
  </si>
  <si>
    <t>Asset Types</t>
  </si>
  <si>
    <t>Number of Loans</t>
  </si>
  <si>
    <t>Average Loan Size</t>
  </si>
  <si>
    <t>WA Seasoning</t>
  </si>
  <si>
    <t>0-≤40%</t>
  </si>
  <si>
    <t>&gt;40%-≤50%</t>
  </si>
  <si>
    <t>&gt;50%-≤60%</t>
  </si>
  <si>
    <t>&gt;60%-≤70%</t>
  </si>
  <si>
    <t>&gt;70%-≤80%</t>
  </si>
  <si>
    <t>LTVs</t>
  </si>
  <si>
    <t>Residential</t>
  </si>
  <si>
    <t>Commercial</t>
  </si>
  <si>
    <t>Fixed</t>
  </si>
  <si>
    <t>Floating</t>
  </si>
  <si>
    <t>All Other</t>
  </si>
  <si>
    <t>Currency of Reporting</t>
  </si>
  <si>
    <t>Programme Overview</t>
  </si>
  <si>
    <t>WAL</t>
  </si>
  <si>
    <t>Type</t>
  </si>
  <si>
    <t xml:space="preserve">Fixed </t>
  </si>
  <si>
    <t>Transaction Counterparties</t>
  </si>
  <si>
    <t>Role</t>
  </si>
  <si>
    <t>Swap Counterparties</t>
  </si>
  <si>
    <t>Type of Swap</t>
  </si>
  <si>
    <t>Counterparty Name</t>
  </si>
  <si>
    <t>Total</t>
  </si>
  <si>
    <t>%</t>
  </si>
  <si>
    <t>Nominal Value</t>
  </si>
  <si>
    <t>Substitute Collateral</t>
  </si>
  <si>
    <t>DEFINITIONS</t>
  </si>
  <si>
    <t>Property Value</t>
  </si>
  <si>
    <t>Maturity Type</t>
  </si>
  <si>
    <t>Legal framework</t>
  </si>
  <si>
    <t>Over-collateralisation - current</t>
  </si>
  <si>
    <t>Country Exposure (in descending order)</t>
  </si>
  <si>
    <t>Main Country Regional Distribution</t>
  </si>
  <si>
    <t>Central</t>
  </si>
  <si>
    <t>Please complete in English.</t>
  </si>
  <si>
    <t>Main Collateral Asset Type</t>
  </si>
  <si>
    <t>Sponsor (if applicable)</t>
  </si>
  <si>
    <t>Back-up servicer</t>
  </si>
  <si>
    <t>Back-up cash manager</t>
  </si>
  <si>
    <t>Account bank</t>
  </si>
  <si>
    <t>Standby account bank</t>
  </si>
  <si>
    <t>Account bank guarantor</t>
  </si>
  <si>
    <t>Asset Distribution</t>
  </si>
  <si>
    <t>SME</t>
  </si>
  <si>
    <t>Public Sector</t>
  </si>
  <si>
    <t>Shipping</t>
  </si>
  <si>
    <t>Aircraft</t>
  </si>
  <si>
    <t>Other</t>
  </si>
  <si>
    <t>Asset Type</t>
  </si>
  <si>
    <t>Countries/Regions</t>
  </si>
  <si>
    <t>Australia</t>
  </si>
  <si>
    <t>Austria</t>
  </si>
  <si>
    <t>Belgium</t>
  </si>
  <si>
    <t>Canada</t>
  </si>
  <si>
    <t>Denmark</t>
  </si>
  <si>
    <t>France</t>
  </si>
  <si>
    <t>Germany</t>
  </si>
  <si>
    <t>Greece</t>
  </si>
  <si>
    <t>Hungary</t>
  </si>
  <si>
    <t>Ireland</t>
  </si>
  <si>
    <t>Italy</t>
  </si>
  <si>
    <t>Japan</t>
  </si>
  <si>
    <t>Netherlands</t>
  </si>
  <si>
    <t>Norway</t>
  </si>
  <si>
    <t>Poland</t>
  </si>
  <si>
    <t>Portugal</t>
  </si>
  <si>
    <t>Finland</t>
  </si>
  <si>
    <t>Spain</t>
  </si>
  <si>
    <t>Sweden</t>
  </si>
  <si>
    <t>Switzerland</t>
  </si>
  <si>
    <t>UK</t>
  </si>
  <si>
    <t>Iceland</t>
  </si>
  <si>
    <t>Czech Republic</t>
  </si>
  <si>
    <t>ACT</t>
  </si>
  <si>
    <t>Burgenland</t>
  </si>
  <si>
    <t>Brussels Hoofdstedelijk Gewest</t>
  </si>
  <si>
    <t>Arhus</t>
  </si>
  <si>
    <t>Alsace</t>
  </si>
  <si>
    <t>Baden-Württemberg</t>
  </si>
  <si>
    <t>Attiki (including Athens)</t>
  </si>
  <si>
    <t>Budapest</t>
  </si>
  <si>
    <t>ABRUZZO</t>
  </si>
  <si>
    <t>Drenthe</t>
  </si>
  <si>
    <t>Akershus</t>
  </si>
  <si>
    <t>Dolnoslaskie</t>
  </si>
  <si>
    <t>Lisbon city</t>
  </si>
  <si>
    <t>Uusimaa</t>
  </si>
  <si>
    <t>Andalucia</t>
  </si>
  <si>
    <t>Stor-Göteborg</t>
  </si>
  <si>
    <t>Lake Geneva Area</t>
  </si>
  <si>
    <t>North</t>
  </si>
  <si>
    <t>Capital Area</t>
  </si>
  <si>
    <t>No data_Other</t>
  </si>
  <si>
    <t>Prague-East &amp; Prague-West</t>
  </si>
  <si>
    <t>NSW</t>
  </si>
  <si>
    <t>Kärnten</t>
  </si>
  <si>
    <t>Vlaams Gewest</t>
  </si>
  <si>
    <t>No data_Canada</t>
  </si>
  <si>
    <t>Bornholm</t>
  </si>
  <si>
    <t>Aquitaine</t>
  </si>
  <si>
    <t>Bayern</t>
  </si>
  <si>
    <t>Central Greece (exl Attiki)</t>
  </si>
  <si>
    <t>Bács-Kiskun</t>
  </si>
  <si>
    <t>BASILICATA</t>
  </si>
  <si>
    <t>No data_Japan</t>
  </si>
  <si>
    <t>Friesland</t>
  </si>
  <si>
    <t>Aust-Agder</t>
  </si>
  <si>
    <t>Kujawsko-Pomorskie</t>
  </si>
  <si>
    <t>Lisbon region</t>
  </si>
  <si>
    <t>Itä-Uusimaa</t>
  </si>
  <si>
    <t>Aragon</t>
  </si>
  <si>
    <t>Stor-Malmö</t>
  </si>
  <si>
    <t>W. Switzerland</t>
  </si>
  <si>
    <t>Yorks / Humb</t>
  </si>
  <si>
    <t>Reykjanes/Suðurnes</t>
  </si>
  <si>
    <t>Multi-regions</t>
  </si>
  <si>
    <t>Středočeský kraj excl. Prague -East &amp; Prague-West</t>
  </si>
  <si>
    <t>NT</t>
  </si>
  <si>
    <t>Niederösterreich</t>
  </si>
  <si>
    <t>Waals Gewest</t>
  </si>
  <si>
    <t>Frederiksborg</t>
  </si>
  <si>
    <t>Auvergne</t>
  </si>
  <si>
    <t>Peloponissos</t>
  </si>
  <si>
    <t>Baranya</t>
  </si>
  <si>
    <t>CALABRIA</t>
  </si>
  <si>
    <t>Groningen</t>
  </si>
  <si>
    <t>Buskerud</t>
  </si>
  <si>
    <t>Lodzkie</t>
  </si>
  <si>
    <t>Coimbra area</t>
  </si>
  <si>
    <t>Varsinais-Suomi</t>
  </si>
  <si>
    <t>Asturias</t>
  </si>
  <si>
    <t>Stockholms län</t>
  </si>
  <si>
    <t>Berne</t>
  </si>
  <si>
    <t>North West</t>
  </si>
  <si>
    <t>Vesturland</t>
  </si>
  <si>
    <t>Jihočeský kraj</t>
  </si>
  <si>
    <t>QLD</t>
  </si>
  <si>
    <t>Oberösterreich</t>
  </si>
  <si>
    <t>No data_Belgium</t>
  </si>
  <si>
    <t>Fyn</t>
  </si>
  <si>
    <t>Basse-Normandie</t>
  </si>
  <si>
    <t>Brandenburg</t>
  </si>
  <si>
    <t>Ionian Islands</t>
  </si>
  <si>
    <t>Békés</t>
  </si>
  <si>
    <t>CAMPANIA</t>
  </si>
  <si>
    <t>Overijssel</t>
  </si>
  <si>
    <t>Finnmark</t>
  </si>
  <si>
    <t>Lubelskie</t>
  </si>
  <si>
    <t>Porto area</t>
  </si>
  <si>
    <t>Satakunta</t>
  </si>
  <si>
    <t>Baleares</t>
  </si>
  <si>
    <t>Östra mellansverige</t>
  </si>
  <si>
    <t>N.W. Switzerland</t>
  </si>
  <si>
    <t>E Mid</t>
  </si>
  <si>
    <t>Vestfirðir</t>
  </si>
  <si>
    <t>Sovereign</t>
  </si>
  <si>
    <t>Plzeňský kraj</t>
  </si>
  <si>
    <t>SA</t>
  </si>
  <si>
    <t>Salzburg</t>
  </si>
  <si>
    <t>Copenhagen</t>
  </si>
  <si>
    <t>Bourgogne</t>
  </si>
  <si>
    <t>Bremen</t>
  </si>
  <si>
    <t>Ipiros</t>
  </si>
  <si>
    <t>Borsod-Abaúj-Zemplén</t>
  </si>
  <si>
    <t>EMILIA ROMAGNA</t>
  </si>
  <si>
    <t>Gelderland</t>
  </si>
  <si>
    <t>Hedmark</t>
  </si>
  <si>
    <t>Lubuskie</t>
  </si>
  <si>
    <t>North inland regions</t>
  </si>
  <si>
    <t>Kanta-Häme</t>
  </si>
  <si>
    <t>Canarias</t>
  </si>
  <si>
    <t>Småland med öarna</t>
  </si>
  <si>
    <t>Central Switzerland</t>
  </si>
  <si>
    <t>W Mid</t>
  </si>
  <si>
    <t>Norðurland-V</t>
  </si>
  <si>
    <t>Karlovarský kraj</t>
  </si>
  <si>
    <t>TAS</t>
  </si>
  <si>
    <t>Steiermark</t>
  </si>
  <si>
    <t>Nordjylland</t>
  </si>
  <si>
    <t>Bretagne</t>
  </si>
  <si>
    <t>Hamburg</t>
  </si>
  <si>
    <t>Thessalia</t>
  </si>
  <si>
    <t>Csongrád</t>
  </si>
  <si>
    <t>Dublin</t>
  </si>
  <si>
    <t>FRIULI VENEZIA GIULIA</t>
  </si>
  <si>
    <t>Noord Brabant</t>
  </si>
  <si>
    <t>Hordaland</t>
  </si>
  <si>
    <t>Malopolskie</t>
  </si>
  <si>
    <t>Central inland regions</t>
  </si>
  <si>
    <t>Pirkanmaa</t>
  </si>
  <si>
    <t>Cantabria</t>
  </si>
  <si>
    <t>Sydsverige</t>
  </si>
  <si>
    <t>S. Switzerland</t>
  </si>
  <si>
    <t>E Anglia</t>
  </si>
  <si>
    <t>Norðurland-E</t>
  </si>
  <si>
    <t>Ústecký kraj</t>
  </si>
  <si>
    <t>VIC</t>
  </si>
  <si>
    <t>Tirol</t>
  </si>
  <si>
    <t>Ribe</t>
  </si>
  <si>
    <t>Centre</t>
  </si>
  <si>
    <t>Hessen</t>
  </si>
  <si>
    <t>Makedonia</t>
  </si>
  <si>
    <t>Fejér</t>
  </si>
  <si>
    <t>LAZIO</t>
  </si>
  <si>
    <t>Limburg</t>
  </si>
  <si>
    <t>More og Romsdal</t>
  </si>
  <si>
    <t>Mazowieckie</t>
  </si>
  <si>
    <t>Alentejo</t>
  </si>
  <si>
    <t>Päijät-Häme</t>
  </si>
  <si>
    <t>Castilla Leon</t>
  </si>
  <si>
    <t>Västsverige</t>
  </si>
  <si>
    <t>E. Switzerland</t>
  </si>
  <si>
    <t>South West</t>
  </si>
  <si>
    <t>Austurland</t>
  </si>
  <si>
    <t>Liberecký kraj</t>
  </si>
  <si>
    <t>WA</t>
  </si>
  <si>
    <t>Vorarlberg</t>
  </si>
  <si>
    <t>Ringkobing</t>
  </si>
  <si>
    <t>Champagne-Ardenne</t>
  </si>
  <si>
    <t>Mecklenburg-Vorpommern</t>
  </si>
  <si>
    <t>Thraki</t>
  </si>
  <si>
    <t>Győr-Moson-Sopron</t>
  </si>
  <si>
    <t>LIGURIA</t>
  </si>
  <si>
    <t>Flevoland</t>
  </si>
  <si>
    <t>Nordland</t>
  </si>
  <si>
    <t>Opolskie</t>
  </si>
  <si>
    <t>Algarve</t>
  </si>
  <si>
    <t>Kymenlaakso</t>
  </si>
  <si>
    <t>Catilla-La Mancha</t>
  </si>
  <si>
    <t>Norra mellansverige</t>
  </si>
  <si>
    <t>Zurich</t>
  </si>
  <si>
    <t>South East</t>
  </si>
  <si>
    <t>Suðurland</t>
  </si>
  <si>
    <t>Královéhradecký kraj</t>
  </si>
  <si>
    <t>No data_Australia</t>
  </si>
  <si>
    <t>Wien</t>
  </si>
  <si>
    <t>Roskilde</t>
  </si>
  <si>
    <t>Corse</t>
  </si>
  <si>
    <t>Niedersachsen</t>
  </si>
  <si>
    <t>Aegean Islands</t>
  </si>
  <si>
    <t>Hajdú-Bihar</t>
  </si>
  <si>
    <t>LOMBARDIA</t>
  </si>
  <si>
    <t>Utrecht</t>
  </si>
  <si>
    <t>Nord-Trondelag</t>
  </si>
  <si>
    <t>Podkarpackie</t>
  </si>
  <si>
    <t>Acores/Madeira</t>
  </si>
  <si>
    <t>South Karelia</t>
  </si>
  <si>
    <t>Cataluna</t>
  </si>
  <si>
    <t>Mellersta Norrland</t>
  </si>
  <si>
    <t>No data_Switzerland</t>
  </si>
  <si>
    <t>London</t>
  </si>
  <si>
    <t>Reykjavík</t>
  </si>
  <si>
    <t>Pardubický kraj</t>
  </si>
  <si>
    <t>No data_Austria</t>
  </si>
  <si>
    <t>Sonderjylland</t>
  </si>
  <si>
    <t>Franche-Comté</t>
  </si>
  <si>
    <t>Nordrhein-Westfalen</t>
  </si>
  <si>
    <t>Crete</t>
  </si>
  <si>
    <t>Heves</t>
  </si>
  <si>
    <t>MARCHE</t>
  </si>
  <si>
    <t>Noord Holland</t>
  </si>
  <si>
    <t>Oppland</t>
  </si>
  <si>
    <t>Podlaskie</t>
  </si>
  <si>
    <t>No data_Portugal</t>
  </si>
  <si>
    <t>Etelä-Savo</t>
  </si>
  <si>
    <t>Madrid</t>
  </si>
  <si>
    <t>Övre Norrland</t>
  </si>
  <si>
    <t>Wales</t>
  </si>
  <si>
    <t>Kópavogur</t>
  </si>
  <si>
    <t>Kraj Vysočina</t>
  </si>
  <si>
    <t>Storstrom</t>
  </si>
  <si>
    <t>Haute-Normandie</t>
  </si>
  <si>
    <t>Rheinland-Pfalz</t>
  </si>
  <si>
    <t>No data_Greece</t>
  </si>
  <si>
    <t>Jász-Nagykun-Szolnok</t>
  </si>
  <si>
    <t>MOLISE</t>
  </si>
  <si>
    <t>Zuid Holland</t>
  </si>
  <si>
    <t>Oslo</t>
  </si>
  <si>
    <t>Pomorskie</t>
  </si>
  <si>
    <t>Pohjois-Savo</t>
  </si>
  <si>
    <t>Murcia</t>
  </si>
  <si>
    <t>No data_Sweden</t>
  </si>
  <si>
    <t>Scotland</t>
  </si>
  <si>
    <t>Seltjarnarnes</t>
  </si>
  <si>
    <t>Jihomoravský kraj</t>
  </si>
  <si>
    <t>Vejle</t>
  </si>
  <si>
    <t>Ile-de-France</t>
  </si>
  <si>
    <t>Saarland</t>
  </si>
  <si>
    <t>Komárom-Esztergom</t>
  </si>
  <si>
    <t>PIEMONTE</t>
  </si>
  <si>
    <t>Zeeland</t>
  </si>
  <si>
    <t>Ostfold</t>
  </si>
  <si>
    <t>Slaskie</t>
  </si>
  <si>
    <t>North Karelia</t>
  </si>
  <si>
    <t>Valencia</t>
  </si>
  <si>
    <t>Northern Ireland</t>
  </si>
  <si>
    <t>Garðabær</t>
  </si>
  <si>
    <t>Olomoucký kraj</t>
  </si>
  <si>
    <t>Vestsjalland</t>
  </si>
  <si>
    <t>Languedoc-Roussillon</t>
  </si>
  <si>
    <t>Sachsen</t>
  </si>
  <si>
    <t>Nógrád</t>
  </si>
  <si>
    <t>PUGLIA</t>
  </si>
  <si>
    <t>No data</t>
  </si>
  <si>
    <t>Rogaland</t>
  </si>
  <si>
    <t>Swietokrzyskie</t>
  </si>
  <si>
    <t>Central Finland</t>
  </si>
  <si>
    <t>Extremadura</t>
  </si>
  <si>
    <t>No data_UK</t>
  </si>
  <si>
    <t>Hafnarfjörður</t>
  </si>
  <si>
    <t>Zlínský kraj</t>
  </si>
  <si>
    <t>Viborg</t>
  </si>
  <si>
    <t>Limousin</t>
  </si>
  <si>
    <t>Sachsen-Anhalt</t>
  </si>
  <si>
    <t>Pest</t>
  </si>
  <si>
    <t>SARDEGNA</t>
  </si>
  <si>
    <t>Sogn og Fjordane</t>
  </si>
  <si>
    <t>Warminsko-Mazurskie</t>
  </si>
  <si>
    <t>South Ostrobothnia</t>
  </si>
  <si>
    <t>Galicia</t>
  </si>
  <si>
    <t>Álftanes</t>
  </si>
  <si>
    <t>Moravskoslezský kraj</t>
  </si>
  <si>
    <t>No data_Denmark</t>
  </si>
  <si>
    <t>Lorraine</t>
  </si>
  <si>
    <t>Schleswig-Holstein</t>
  </si>
  <si>
    <t>Somogy</t>
  </si>
  <si>
    <t>SICILIA</t>
  </si>
  <si>
    <t>No data_Netherlands</t>
  </si>
  <si>
    <t>Sor-Trondelag</t>
  </si>
  <si>
    <t>Wielkopolskie</t>
  </si>
  <si>
    <t>Ostrobothnia</t>
  </si>
  <si>
    <t>La Rioja</t>
  </si>
  <si>
    <t>Mosfellsbær</t>
  </si>
  <si>
    <t>No data_Czech Republic</t>
  </si>
  <si>
    <t>Midi-Pyrénées</t>
  </si>
  <si>
    <t>Thüringen</t>
  </si>
  <si>
    <t>Szabolcs-Szatmár-Bereg</t>
  </si>
  <si>
    <t>TOSCANA</t>
  </si>
  <si>
    <t>Telemark</t>
  </si>
  <si>
    <t>Zachodniopomorskie</t>
  </si>
  <si>
    <t>Central Ostrobothnia</t>
  </si>
  <si>
    <t>Navarra</t>
  </si>
  <si>
    <t>No data_Iceland</t>
  </si>
  <si>
    <t>Nord-Pas-de-Calais</t>
  </si>
  <si>
    <t>No data_Germany</t>
  </si>
  <si>
    <t>Tolna</t>
  </si>
  <si>
    <t>TRENTINO ALTO ADIGE</t>
  </si>
  <si>
    <t>Troms</t>
  </si>
  <si>
    <t>No data_Poland</t>
  </si>
  <si>
    <t>North Ostrobothnia</t>
  </si>
  <si>
    <t>Pais Vasco</t>
  </si>
  <si>
    <t>Outre mere</t>
  </si>
  <si>
    <t>Vas</t>
  </si>
  <si>
    <t>UMBRIA</t>
  </si>
  <si>
    <t>Vest-Agder</t>
  </si>
  <si>
    <t>Kainuu</t>
  </si>
  <si>
    <t>No data_Spain</t>
  </si>
  <si>
    <t>Pays de la Loire</t>
  </si>
  <si>
    <t>Veszprém</t>
  </si>
  <si>
    <t>UNKNOWN</t>
  </si>
  <si>
    <t>Vestfold</t>
  </si>
  <si>
    <t>Lapland</t>
  </si>
  <si>
    <t>Picardie</t>
  </si>
  <si>
    <t>Zala</t>
  </si>
  <si>
    <t>VALLE D'AOSTA</t>
  </si>
  <si>
    <t>No data_Norway</t>
  </si>
  <si>
    <t>No data_Finland</t>
  </si>
  <si>
    <t>Poitou-Charentes</t>
  </si>
  <si>
    <t>No data_Hungary</t>
  </si>
  <si>
    <t>VENETO</t>
  </si>
  <si>
    <t>Provence-Alpes-C. d'A.</t>
  </si>
  <si>
    <t>No data_Italy</t>
  </si>
  <si>
    <t>Rhône-Alpes</t>
  </si>
  <si>
    <t>No data_France</t>
  </si>
  <si>
    <t>No data_Ireland</t>
  </si>
  <si>
    <t>Currencies</t>
  </si>
  <si>
    <t>EUR</t>
  </si>
  <si>
    <t>USD</t>
  </si>
  <si>
    <t>GBP</t>
  </si>
  <si>
    <t>AUD</t>
  </si>
  <si>
    <t>CHF</t>
  </si>
  <si>
    <t>JPY</t>
  </si>
  <si>
    <t>BGN</t>
  </si>
  <si>
    <t>CAD</t>
  </si>
  <si>
    <t>CZK</t>
  </si>
  <si>
    <t>DKK</t>
  </si>
  <si>
    <t>EEK</t>
  </si>
  <si>
    <t>HRK</t>
  </si>
  <si>
    <t>HUF</t>
  </si>
  <si>
    <t>ISK</t>
  </si>
  <si>
    <t>LTL</t>
  </si>
  <si>
    <t>LVL</t>
  </si>
  <si>
    <t>NOK</t>
  </si>
  <si>
    <t>PLN</t>
  </si>
  <si>
    <t>RON</t>
  </si>
  <si>
    <t>RUB</t>
  </si>
  <si>
    <t>SEK</t>
  </si>
  <si>
    <t>TRY</t>
  </si>
  <si>
    <t>ZAR</t>
  </si>
  <si>
    <t>Legal Entity Identifier</t>
  </si>
  <si>
    <t>OC Basis</t>
  </si>
  <si>
    <t>Nominal</t>
  </si>
  <si>
    <t>NPV</t>
  </si>
  <si>
    <t>Stressed NPV</t>
  </si>
  <si>
    <t>Cover Pool Assets</t>
  </si>
  <si>
    <t>Slovakia</t>
  </si>
  <si>
    <t>Romania</t>
  </si>
  <si>
    <t>Croatia</t>
  </si>
  <si>
    <t>USA</t>
  </si>
  <si>
    <t>Turkey</t>
  </si>
  <si>
    <t>Latvia</t>
  </si>
  <si>
    <t>Lithuania</t>
  </si>
  <si>
    <t>Estonia</t>
  </si>
  <si>
    <t>Crotia proper</t>
  </si>
  <si>
    <t>Dalmatia</t>
  </si>
  <si>
    <t>Istria</t>
  </si>
  <si>
    <t>Slavonia</t>
  </si>
  <si>
    <t>No data_Croatia</t>
  </si>
  <si>
    <t>Jõgeva</t>
  </si>
  <si>
    <t>Põlva</t>
  </si>
  <si>
    <t>Pärnu</t>
  </si>
  <si>
    <t>Rapla</t>
  </si>
  <si>
    <t>Tartu</t>
  </si>
  <si>
    <t>Valga</t>
  </si>
  <si>
    <t>Viljandi</t>
  </si>
  <si>
    <t>Harju</t>
  </si>
  <si>
    <t>Hiiu</t>
  </si>
  <si>
    <t>Ida-Viru</t>
  </si>
  <si>
    <t>Järva</t>
  </si>
  <si>
    <t>Lääne</t>
  </si>
  <si>
    <t>Lääne-Viru</t>
  </si>
  <si>
    <t>Saare</t>
  </si>
  <si>
    <t>Võru</t>
  </si>
  <si>
    <t>No data_Estonia</t>
  </si>
  <si>
    <t>Riga</t>
  </si>
  <si>
    <t>Kurzeme</t>
  </si>
  <si>
    <t>Latgale</t>
  </si>
  <si>
    <t>Zemgale</t>
  </si>
  <si>
    <t>Vidzeme</t>
  </si>
  <si>
    <t>No data_Latvia</t>
  </si>
  <si>
    <t>Alytus</t>
  </si>
  <si>
    <t>Kaunas</t>
  </si>
  <si>
    <t>Klaipėda</t>
  </si>
  <si>
    <t>Marijampolė</t>
  </si>
  <si>
    <t>Panevėžys</t>
  </si>
  <si>
    <t>Šiauliai</t>
  </si>
  <si>
    <t>Tauragė</t>
  </si>
  <si>
    <t>Telšiai</t>
  </si>
  <si>
    <t>Utena</t>
  </si>
  <si>
    <t>Vilnius</t>
  </si>
  <si>
    <t>No data_Lithuania</t>
  </si>
  <si>
    <t>Nord-Vest</t>
  </si>
  <si>
    <t>Centru</t>
  </si>
  <si>
    <t>Nord-Est</t>
  </si>
  <si>
    <t>Sud-Est</t>
  </si>
  <si>
    <t>Sud - Muntenia</t>
  </si>
  <si>
    <t>București - Ilfov</t>
  </si>
  <si>
    <t>Sud-Vest Oltenia</t>
  </si>
  <si>
    <t>Vest</t>
  </si>
  <si>
    <t>No data_Romania</t>
  </si>
  <si>
    <t>Bratislava</t>
  </si>
  <si>
    <t>Trnava</t>
  </si>
  <si>
    <t>Trenčín</t>
  </si>
  <si>
    <t>Nitra</t>
  </si>
  <si>
    <t>Žilina</t>
  </si>
  <si>
    <t>Banská Bystrica</t>
  </si>
  <si>
    <t>Prešov</t>
  </si>
  <si>
    <t>Košice</t>
  </si>
  <si>
    <t>No data_Slovakia</t>
  </si>
  <si>
    <t>No data_USA</t>
  </si>
  <si>
    <t>Aegean</t>
  </si>
  <si>
    <t>Black Sea</t>
  </si>
  <si>
    <t>Central Anatolia</t>
  </si>
  <si>
    <t>Eastern Anatolia</t>
  </si>
  <si>
    <t>Marmara</t>
  </si>
  <si>
    <t>Mediterranean</t>
  </si>
  <si>
    <t>Southeastern Anatolia</t>
  </si>
  <si>
    <t>No data_Turkey</t>
  </si>
  <si>
    <t>Cover Pool Balance</t>
  </si>
  <si>
    <t>Rank assets with largest at the top (substitute assets should not be included below)</t>
  </si>
  <si>
    <t>Export finance (if not included in public sector)</t>
  </si>
  <si>
    <t>Agriculture (if not included in residential or commercial)</t>
  </si>
  <si>
    <t>Berlin</t>
  </si>
  <si>
    <t>WAL (in yrs)</t>
  </si>
  <si>
    <t>Asset-Liability Profile</t>
  </si>
  <si>
    <t>Ontario</t>
  </si>
  <si>
    <t>Quebec</t>
  </si>
  <si>
    <t>Nova Scotia</t>
  </si>
  <si>
    <t>New Brunswick</t>
  </si>
  <si>
    <t>Manitoba</t>
  </si>
  <si>
    <t>British Columbia</t>
  </si>
  <si>
    <t>PEI</t>
  </si>
  <si>
    <t>Saskatchewan</t>
  </si>
  <si>
    <t>Alberta</t>
  </si>
  <si>
    <t>Newfoundland and Labrador</t>
  </si>
  <si>
    <t>Alabama</t>
  </si>
  <si>
    <t>Alaska</t>
  </si>
  <si>
    <t>Arizona</t>
  </si>
  <si>
    <t>Arkansas</t>
  </si>
  <si>
    <t>California</t>
  </si>
  <si>
    <t>Colorado</t>
  </si>
  <si>
    <t>Connecticut</t>
  </si>
  <si>
    <t>Delaware</t>
  </si>
  <si>
    <t>D.C.</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</si>
  <si>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</si>
  <si>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</si>
  <si>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</si>
  <si>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</si>
  <si>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</si>
  <si>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</si>
  <si>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</si>
  <si>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</si>
  <si>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</si>
  <si>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</si>
  <si>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</si>
  <si>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</si>
  <si>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</si>
  <si>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</si>
  <si>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</si>
  <si>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</si>
  <si>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</si>
  <si>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</si>
  <si>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</si>
  <si>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</si>
  <si>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Jersey</t>
  </si>
  <si>
    <t>New York</t>
  </si>
  <si>
    <t>New Hampshire</t>
  </si>
  <si>
    <t>New Mexico</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</si>
  <si>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</si>
  <si>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</si>
  <si>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</si>
  <si>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</si>
  <si>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</si>
  <si>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</si>
  <si>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</si>
  <si>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</si>
  <si>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</si>
  <si>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</si>
  <si>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</si>
  <si>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</si>
  <si>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</si>
  <si>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</si>
  <si>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</si>
  <si>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</si>
  <si>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</si>
  <si>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</si>
  <si>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Covered Bonds Balance</t>
  </si>
  <si>
    <t>LTVs - Type:</t>
  </si>
  <si>
    <t>Unindexed</t>
  </si>
  <si>
    <t>Indexed</t>
  </si>
  <si>
    <t>Property Value Type</t>
  </si>
  <si>
    <t>Market Value</t>
  </si>
  <si>
    <t>Lending Value</t>
  </si>
  <si>
    <t>Programme Number</t>
  </si>
  <si>
    <t>Servicer (if not group entity)</t>
  </si>
  <si>
    <t>Cash manager (if not group entity)</t>
  </si>
  <si>
    <t>WA Remaining Term</t>
  </si>
  <si>
    <t>Cut-Off Date</t>
  </si>
  <si>
    <t>Carlow</t>
  </si>
  <si>
    <t>Cavan</t>
  </si>
  <si>
    <t>Clare</t>
  </si>
  <si>
    <t>Cork</t>
  </si>
  <si>
    <t>Donegal</t>
  </si>
  <si>
    <t>Galway</t>
  </si>
  <si>
    <t>Kerry</t>
  </si>
  <si>
    <t>Kildare</t>
  </si>
  <si>
    <t>Kilkenny</t>
  </si>
  <si>
    <t>Laois</t>
  </si>
  <si>
    <t>Leitrim</t>
  </si>
  <si>
    <t>Limerick</t>
  </si>
  <si>
    <t>Longford</t>
  </si>
  <si>
    <t>Louth</t>
  </si>
  <si>
    <t>Meath</t>
  </si>
  <si>
    <t>Monaghan</t>
  </si>
  <si>
    <t>Offaly</t>
  </si>
  <si>
    <t>Roscommon</t>
  </si>
  <si>
    <t>Sligo</t>
  </si>
  <si>
    <t>Tipperary</t>
  </si>
  <si>
    <t>Waterford</t>
  </si>
  <si>
    <t>Westmeath</t>
  </si>
  <si>
    <t>Wexford</t>
  </si>
  <si>
    <t>Wicklow</t>
  </si>
  <si>
    <t>Mayo</t>
  </si>
  <si>
    <t>Type of swap</t>
  </si>
  <si>
    <t>Interest &amp; FX</t>
  </si>
  <si>
    <t>Interest</t>
  </si>
  <si>
    <t>FX</t>
  </si>
  <si>
    <t>Multifamily/Social Housing/Loans to Co-operatives (if not included in residential or commercial)</t>
  </si>
  <si>
    <t>Maturity (in years)</t>
  </si>
  <si>
    <t>0 &lt; 1</t>
  </si>
  <si>
    <t>≥ 1  - &lt; 2</t>
  </si>
  <si>
    <t>≥ 2  - &lt; 3</t>
  </si>
  <si>
    <t>≥ 3  - &lt; 4</t>
  </si>
  <si>
    <t>≥ 4  - &lt; 5</t>
  </si>
  <si>
    <t>≥ 5  - &lt; 10</t>
  </si>
  <si>
    <t>≥ 10</t>
  </si>
  <si>
    <t>Back-up servicer facilitator</t>
  </si>
  <si>
    <t>The aggregate notional value of each asset type in the cover pool. It includes all loans of the asset type registered or recorded in cover pool regardless of eligibility status.</t>
  </si>
  <si>
    <t>Value of the property(ies) securing loan(s) in the cover pool at origination or most recent underwriting.</t>
  </si>
  <si>
    <t>The aggregate of each Asset Balance and the Substitute Collateral.</t>
  </si>
  <si>
    <t>Indexed, in relation to LTV, is a measure of LTV where the Property Value is adjusted to take account of changes in a property valuation index over time. The choice of index and calculation is provided by the issuer.</t>
  </si>
  <si>
    <t>Sponsor</t>
  </si>
  <si>
    <t>Unindexed, in relation to LTV, is a measure of LTV where the Property Value is not adjusted by a valuation index.</t>
  </si>
  <si>
    <t>&gt;80%-≤90%</t>
  </si>
  <si>
    <t>&gt;90%-≤100%</t>
  </si>
  <si>
    <t>&gt;100%</t>
  </si>
  <si>
    <t>Deselect the tabs that should not be imported to the Regulatory Data Template.</t>
  </si>
  <si>
    <t>After the macro has imported the data, review the output for errors and gaps, and amend or correct as required.</t>
  </si>
  <si>
    <t>All balances should be reported in the "Currency of Reporting" selected. All amounts should be reported with two decimals.</t>
  </si>
  <si>
    <t>To ensure timely publication only blue cells should be filled in and no cells should be moved or deleted.</t>
  </si>
  <si>
    <t>If the issuer reports more than 10 sub-pools, the list "Asset Distribution" should be extended down and new columns added to the right.</t>
  </si>
  <si>
    <t>Cyprus</t>
  </si>
  <si>
    <t>Nicosia</t>
  </si>
  <si>
    <t>Limassol</t>
  </si>
  <si>
    <t>Larnaca</t>
  </si>
  <si>
    <t>Paphos</t>
  </si>
  <si>
    <t>Ammochostos</t>
  </si>
  <si>
    <t>Russia</t>
  </si>
  <si>
    <t>Moscow (City)</t>
  </si>
  <si>
    <t>Moscow Region</t>
  </si>
  <si>
    <t>St. Petersburg</t>
  </si>
  <si>
    <t>Nizhny Novgorod Region</t>
  </si>
  <si>
    <t>Other Regions</t>
  </si>
  <si>
    <t>Samara Region</t>
  </si>
  <si>
    <t>Novosibirsk Region</t>
  </si>
  <si>
    <t>Chelyabinsk Region</t>
  </si>
  <si>
    <t>Sverdlovsk Region</t>
  </si>
  <si>
    <t>Leningrad Region</t>
  </si>
  <si>
    <t>Republic of Tatarstan</t>
  </si>
  <si>
    <t>Kemerovo Region</t>
  </si>
  <si>
    <t>Perm Territory</t>
  </si>
  <si>
    <t>Krasnoyarsk Territory</t>
  </si>
  <si>
    <t>Primorsky Territory</t>
  </si>
  <si>
    <t>Republic of Bashkortostan</t>
  </si>
  <si>
    <t>Omsk Region</t>
  </si>
  <si>
    <t>Tyumen Region</t>
  </si>
  <si>
    <t>Krasnodar Territory</t>
  </si>
  <si>
    <t>Rostov Region</t>
  </si>
  <si>
    <t>Stavropol Territory</t>
  </si>
  <si>
    <t>Astrakhan Region</t>
  </si>
  <si>
    <t>No data_Cyprus</t>
  </si>
  <si>
    <t>No data_Russia</t>
  </si>
  <si>
    <t>Luxembourg</t>
  </si>
  <si>
    <t>Diekirch</t>
  </si>
  <si>
    <t>Grevenmacher</t>
  </si>
  <si>
    <t>No data_Luxembourg</t>
  </si>
  <si>
    <t>Bulgaria</t>
  </si>
  <si>
    <t>Blagoevgrad</t>
  </si>
  <si>
    <t>Burgas</t>
  </si>
  <si>
    <t>Dobrich</t>
  </si>
  <si>
    <t>Gabrovo</t>
  </si>
  <si>
    <t>Haskovo</t>
  </si>
  <si>
    <t>Kardzhali</t>
  </si>
  <si>
    <t>Kyustendil</t>
  </si>
  <si>
    <t>Lovech</t>
  </si>
  <si>
    <t>Pazardzhik</t>
  </si>
  <si>
    <t>Pernik</t>
  </si>
  <si>
    <t>Pleven</t>
  </si>
  <si>
    <t>Plovdiv</t>
  </si>
  <si>
    <t>Razgrad</t>
  </si>
  <si>
    <t>Ruse</t>
  </si>
  <si>
    <t>Shumen</t>
  </si>
  <si>
    <t>Silistra</t>
  </si>
  <si>
    <t>Sliven</t>
  </si>
  <si>
    <t>Smolyan</t>
  </si>
  <si>
    <t>Sofia City</t>
  </si>
  <si>
    <t>Sofia (province)</t>
  </si>
  <si>
    <t>Stara Zagora</t>
  </si>
  <si>
    <t>Targovishte</t>
  </si>
  <si>
    <t>Varna</t>
  </si>
  <si>
    <t>Veliko Tarnovo</t>
  </si>
  <si>
    <t>Vidin</t>
  </si>
  <si>
    <t>Vratsa</t>
  </si>
  <si>
    <t>Yambol</t>
  </si>
  <si>
    <t>No data_Bulgaria</t>
  </si>
  <si>
    <t>Malta</t>
  </si>
  <si>
    <t>Central Region</t>
  </si>
  <si>
    <t>Gozo Region</t>
  </si>
  <si>
    <t>Northern Region</t>
  </si>
  <si>
    <t>South Eastern Region</t>
  </si>
  <si>
    <t>Southern Region</t>
  </si>
  <si>
    <t>No data_Malta</t>
  </si>
  <si>
    <t>Slovenia</t>
  </si>
  <si>
    <t>Mura</t>
  </si>
  <si>
    <t>Drava</t>
  </si>
  <si>
    <t>Carinthia</t>
  </si>
  <si>
    <t>Savinja</t>
  </si>
  <si>
    <t>Central Sava</t>
  </si>
  <si>
    <t>Lower Sava</t>
  </si>
  <si>
    <t>Southeast Slovenia</t>
  </si>
  <si>
    <t>Littoral-Inner Carniola</t>
  </si>
  <si>
    <t>Central Slovenia</t>
  </si>
  <si>
    <t>Upper Carniola</t>
  </si>
  <si>
    <t>Gorizia</t>
  </si>
  <si>
    <t>Coastal-Karst</t>
  </si>
  <si>
    <t>No data_Slovenia</t>
  </si>
  <si>
    <t>Singapore</t>
  </si>
  <si>
    <t>New Zealand</t>
  </si>
  <si>
    <t>Auckland</t>
  </si>
  <si>
    <t>Wellington</t>
  </si>
  <si>
    <t>Canterbury</t>
  </si>
  <si>
    <t>No data_New Zealand</t>
  </si>
  <si>
    <t>Northland</t>
  </si>
  <si>
    <t>Waikato</t>
  </si>
  <si>
    <t>Bay of Plenty</t>
  </si>
  <si>
    <t>Gisborne</t>
  </si>
  <si>
    <t>Hawke's Bay</t>
  </si>
  <si>
    <t>Taranaki</t>
  </si>
  <si>
    <t>Manawatu-Wanganui</t>
  </si>
  <si>
    <t>Tasman</t>
  </si>
  <si>
    <t>Nelson</t>
  </si>
  <si>
    <t>Marlborough</t>
  </si>
  <si>
    <t>West Coast</t>
  </si>
  <si>
    <t>Otago</t>
  </si>
  <si>
    <t>Southland</t>
  </si>
  <si>
    <t>North-East</t>
  </si>
  <si>
    <t>North-West</t>
  </si>
  <si>
    <t>South-East</t>
  </si>
  <si>
    <t>South-West</t>
  </si>
  <si>
    <t>No data_Singapore</t>
  </si>
  <si>
    <t>South Korea</t>
  </si>
  <si>
    <t>Kyoung gi</t>
  </si>
  <si>
    <t>Southern Seoul</t>
  </si>
  <si>
    <t>Nothern Seoul</t>
  </si>
  <si>
    <t>Inchun</t>
  </si>
  <si>
    <t>Busan</t>
  </si>
  <si>
    <t>Daegu</t>
  </si>
  <si>
    <t>Kyoung Nam</t>
  </si>
  <si>
    <t>Ul san</t>
  </si>
  <si>
    <t>Choong Nam</t>
  </si>
  <si>
    <t>Kwang ju</t>
  </si>
  <si>
    <t>Daegeon</t>
  </si>
  <si>
    <t>Choong Buk</t>
  </si>
  <si>
    <t>Kyoung Buk</t>
  </si>
  <si>
    <t>Geon Buk</t>
  </si>
  <si>
    <t>Kangwon</t>
  </si>
  <si>
    <t>Geon Nam</t>
  </si>
  <si>
    <t>Jea ju</t>
  </si>
  <si>
    <t>No data_South Korea</t>
  </si>
  <si>
    <t>Gyeonggi-do</t>
  </si>
  <si>
    <t>Incheon</t>
  </si>
  <si>
    <t>Gyeongsangnam-do</t>
  </si>
  <si>
    <t>Chungcheongnam-do</t>
  </si>
  <si>
    <t>Chungcheongbuk-do</t>
  </si>
  <si>
    <t>Gwangju</t>
  </si>
  <si>
    <t>Jeollabuk-do</t>
  </si>
  <si>
    <t>Gangwon-do</t>
  </si>
  <si>
    <t>Gyeongsangbuk-do</t>
  </si>
  <si>
    <t>Jeollanam-do</t>
  </si>
  <si>
    <t>Sejong</t>
  </si>
  <si>
    <t>Gyenoggi-do</t>
  </si>
  <si>
    <t>Panama</t>
  </si>
  <si>
    <t>Bocas del Toro</t>
  </si>
  <si>
    <t>Chiriqui</t>
  </si>
  <si>
    <t>Coclé</t>
  </si>
  <si>
    <t>Colón</t>
  </si>
  <si>
    <t>Darién</t>
  </si>
  <si>
    <t>Herrera</t>
  </si>
  <si>
    <t>Los Santos</t>
  </si>
  <si>
    <t>Panamá</t>
  </si>
  <si>
    <t>Veraguas</t>
  </si>
  <si>
    <t>West Panamá</t>
  </si>
  <si>
    <t>No data_Panama</t>
  </si>
  <si>
    <t>Option 1</t>
  </si>
  <si>
    <t>Option 2</t>
  </si>
  <si>
    <t>WA Seasoning (months)</t>
  </si>
  <si>
    <t>WA Rem. Term (months)</t>
  </si>
  <si>
    <t>Current Over-Collateralisation (OC) (in %)</t>
  </si>
  <si>
    <t>Current OC Basis</t>
  </si>
  <si>
    <t>Field Key</t>
  </si>
  <si>
    <t>CODT</t>
  </si>
  <si>
    <t>CURR</t>
  </si>
  <si>
    <t>PGNO</t>
  </si>
  <si>
    <t>LGFR</t>
  </si>
  <si>
    <t>MCAT</t>
  </si>
  <si>
    <t>OC</t>
  </si>
  <si>
    <t>OCB</t>
  </si>
  <si>
    <t>CPWAL</t>
  </si>
  <si>
    <t>CBWAL</t>
  </si>
  <si>
    <t>CBMT</t>
  </si>
  <si>
    <t>CBBAL</t>
  </si>
  <si>
    <t>CPBAL</t>
  </si>
  <si>
    <t>Counterparty name</t>
  </si>
  <si>
    <t>CPAST</t>
  </si>
  <si>
    <t>CPSC</t>
  </si>
  <si>
    <t>CPIRFIX</t>
  </si>
  <si>
    <t>CPIRFLT</t>
  </si>
  <si>
    <t>CPWASN</t>
  </si>
  <si>
    <t>CPWART</t>
  </si>
  <si>
    <t>CPCUR1</t>
  </si>
  <si>
    <t>CPCUR2</t>
  </si>
  <si>
    <t>CPCUR3</t>
  </si>
  <si>
    <t>CPCUR4</t>
  </si>
  <si>
    <t>CPCUR5</t>
  </si>
  <si>
    <t>CBIRFIX</t>
  </si>
  <si>
    <t>CBIRFLT</t>
  </si>
  <si>
    <t>CBCUR1</t>
  </si>
  <si>
    <t>CBCUR2</t>
  </si>
  <si>
    <t>CBCUR3</t>
  </si>
  <si>
    <t>CBCUR4</t>
  </si>
  <si>
    <t>CBCUR5</t>
  </si>
  <si>
    <t>CBCUROTH</t>
  </si>
  <si>
    <t>CPCUROTH</t>
  </si>
  <si>
    <t>AL-1</t>
  </si>
  <si>
    <t>AL1-2</t>
  </si>
  <si>
    <t>AL2-3</t>
  </si>
  <si>
    <t>AL3-4</t>
  </si>
  <si>
    <t>AL4-5</t>
  </si>
  <si>
    <t>AL5-10</t>
  </si>
  <si>
    <t>AL10</t>
  </si>
  <si>
    <t>TCSP</t>
  </si>
  <si>
    <t>TCSR</t>
  </si>
  <si>
    <t>TCBSR</t>
  </si>
  <si>
    <t>TCBUSF</t>
  </si>
  <si>
    <t>TCCM</t>
  </si>
  <si>
    <t>TCBCM</t>
  </si>
  <si>
    <t>TCAB</t>
  </si>
  <si>
    <t>TCSAB</t>
  </si>
  <si>
    <t>TCAGB</t>
  </si>
  <si>
    <t>SWCP1</t>
  </si>
  <si>
    <t>SWCP2</t>
  </si>
  <si>
    <t>SWCP3</t>
  </si>
  <si>
    <t>SWCP4</t>
  </si>
  <si>
    <t>SWCP5</t>
  </si>
  <si>
    <t>SWCP6</t>
  </si>
  <si>
    <t>SWCP7</t>
  </si>
  <si>
    <t>SWCP8</t>
  </si>
  <si>
    <t>SWCP9</t>
  </si>
  <si>
    <t>SWCP10</t>
  </si>
  <si>
    <t>SWCP11</t>
  </si>
  <si>
    <t>SWCP12</t>
  </si>
  <si>
    <t>SWCP13</t>
  </si>
  <si>
    <t>SWCP14</t>
  </si>
  <si>
    <t>SWCP15</t>
  </si>
  <si>
    <t>SWCP16</t>
  </si>
  <si>
    <t>SWCP17</t>
  </si>
  <si>
    <t>SWCP18</t>
  </si>
  <si>
    <t>SWCP19</t>
  </si>
  <si>
    <t>SWCP20</t>
  </si>
  <si>
    <t>SWCP21</t>
  </si>
  <si>
    <t>SWCP22</t>
  </si>
  <si>
    <t>SWCP23</t>
  </si>
  <si>
    <t>SWCP24</t>
  </si>
  <si>
    <t>SWCP25</t>
  </si>
  <si>
    <t>SWCP26</t>
  </si>
  <si>
    <t>SWCP27</t>
  </si>
  <si>
    <t>SWCP28</t>
  </si>
  <si>
    <t>SWCP29</t>
  </si>
  <si>
    <t>SWCP30</t>
  </si>
  <si>
    <t>SWCP31</t>
  </si>
  <si>
    <t>AS1</t>
  </si>
  <si>
    <t>AS2</t>
  </si>
  <si>
    <t>AS3</t>
  </si>
  <si>
    <t>AS4</t>
  </si>
  <si>
    <t>AS5</t>
  </si>
  <si>
    <t>AS6</t>
  </si>
  <si>
    <t>AS7</t>
  </si>
  <si>
    <t>AS8</t>
  </si>
  <si>
    <t>AS9</t>
  </si>
  <si>
    <t>AS10</t>
  </si>
  <si>
    <t>ALTVT</t>
  </si>
  <si>
    <t>ALTV1</t>
  </si>
  <si>
    <t>ALTV2</t>
  </si>
  <si>
    <t>ALTV3</t>
  </si>
  <si>
    <t>ALTV4</t>
  </si>
  <si>
    <t>ALTV5</t>
  </si>
  <si>
    <t>ALTV6</t>
  </si>
  <si>
    <t>ALTV7</t>
  </si>
  <si>
    <t>ALTV8</t>
  </si>
  <si>
    <t>ACE1</t>
  </si>
  <si>
    <t>ACE2</t>
  </si>
  <si>
    <t>ACE3</t>
  </si>
  <si>
    <t>ACE4</t>
  </si>
  <si>
    <t>ACE5</t>
  </si>
  <si>
    <t>ACE6</t>
  </si>
  <si>
    <t>ACE7</t>
  </si>
  <si>
    <t>ACE8</t>
  </si>
  <si>
    <t>ACE9</t>
  </si>
  <si>
    <t>ACE10</t>
  </si>
  <si>
    <t>ACEOTH</t>
  </si>
  <si>
    <t>AREGOTH</t>
  </si>
  <si>
    <t>AREG30</t>
  </si>
  <si>
    <t>AREG29</t>
  </si>
  <si>
    <t>AREG28</t>
  </si>
  <si>
    <t>AREG27</t>
  </si>
  <si>
    <t>AREG26</t>
  </si>
  <si>
    <t>AREG25</t>
  </si>
  <si>
    <t>AREG24</t>
  </si>
  <si>
    <t>AREG23</t>
  </si>
  <si>
    <t>AREG22</t>
  </si>
  <si>
    <t>AREG21</t>
  </si>
  <si>
    <t>AREG20</t>
  </si>
  <si>
    <t>AREG19</t>
  </si>
  <si>
    <t>AREG18</t>
  </si>
  <si>
    <t>AREG17</t>
  </si>
  <si>
    <t>AREG16</t>
  </si>
  <si>
    <t>AREG15</t>
  </si>
  <si>
    <t>AREG14</t>
  </si>
  <si>
    <t>AREG13</t>
  </si>
  <si>
    <t>AREG12</t>
  </si>
  <si>
    <t>AREG11</t>
  </si>
  <si>
    <t>AREG10</t>
  </si>
  <si>
    <t>AREG9</t>
  </si>
  <si>
    <t>AREG8</t>
  </si>
  <si>
    <t>AREG7</t>
  </si>
  <si>
    <t>AREG6</t>
  </si>
  <si>
    <t>AREG5</t>
  </si>
  <si>
    <t>AREG4</t>
  </si>
  <si>
    <t>AREG3</t>
  </si>
  <si>
    <t>AREG2</t>
  </si>
  <si>
    <t>AREG1</t>
  </si>
  <si>
    <t>AAB</t>
  </si>
  <si>
    <t>ANL</t>
  </si>
  <si>
    <t>AALS</t>
  </si>
  <si>
    <t>AFIX</t>
  </si>
  <si>
    <t>AFLT</t>
  </si>
  <si>
    <t>AARR-1-2</t>
  </si>
  <si>
    <t>AARR-2-6</t>
  </si>
  <si>
    <t>AARR-1-2-6</t>
  </si>
  <si>
    <t>AARR-1-6</t>
  </si>
  <si>
    <t>AARR-2-3</t>
  </si>
  <si>
    <t>AARR-2-3-6</t>
  </si>
  <si>
    <t>SWCP32</t>
  </si>
  <si>
    <t>SWCP33</t>
  </si>
  <si>
    <t>SWCP34</t>
  </si>
  <si>
    <t>SWCP35</t>
  </si>
  <si>
    <t>SWCP36</t>
  </si>
  <si>
    <t>SWCP37</t>
  </si>
  <si>
    <t>SWCP38</t>
  </si>
  <si>
    <t>MACRO INSTRUCTIONS</t>
  </si>
  <si>
    <t>Upon pressing one of the buttons below, if more than one asset sheet is filled, a list of all asset tabs will appear.</t>
  </si>
  <si>
    <t>Weighted seasoning of the assets (in months), calculated by multiplying the time since origination of each asset by the principal amount and dividing the result by the total amount of principal.</t>
  </si>
  <si>
    <t>The table shows the principal cash flows of the assets and covered bonds. The timing of payments is normally based on scheduled payments.</t>
  </si>
  <si>
    <t>"Hard bullet" is a covered bond repayable in full on a single scheduled maturity date. "Soft bullet" is a covered bond where the initial scheduled maturity date may be extended to a later scheduled maturity date, unless it qualifies as a Pass through. "Pass through" is a covered bond that moves to a pass through structure after issuer default, including where the bond has a scheduled maturity date set to fall after the last maturing cover pool asset. "Mixed" is where covered bonds of different maturity types are issued.</t>
  </si>
  <si>
    <t>LTV</t>
  </si>
  <si>
    <t>Weighted average life (in years) of the assets or covered bonds, calculated by multiplying principal payments by the period in which they are received/paid and dividing the result by the total amount of principal. Timing of principal payments is normally based on scheduled payments.</t>
  </si>
  <si>
    <t>Weighted average remaining term to scheduled maturity of the assets or covered bonds (in months), calculated by multiplying the remaining time to maturity by the principal amount and dividing the result by the total amount of principal.</t>
  </si>
  <si>
    <t>GENERAL INSTRUCTIONS FOR COMPLETING THE “ISSUER DATA” TAB</t>
  </si>
  <si>
    <t>Information provided by the Issuer and/or its Agent: Please refer to the heading “Description and Limitations” for an explanation of the source of this information and its limitations.</t>
  </si>
  <si>
    <r>
      <t xml:space="preserve">By submitting this template to Moody's the issuer authorises Moody's to publish the information contained in this template upon receipt or shortly thereafter, and acknowledges that Moody's has no obligation to further verify the information with the issuer or seek further approval for its publication. Please send this template to </t>
    </r>
    <r>
      <rPr>
        <u/>
        <sz val="11"/>
        <color rgb="FF0070C0"/>
        <rFont val="Arial"/>
        <family val="2"/>
      </rPr>
      <t>quarterly.transparencyCBreport@moodys.com</t>
    </r>
    <r>
      <rPr>
        <sz val="11"/>
        <rFont val="Arial"/>
        <family val="2"/>
      </rPr>
      <t>.</t>
    </r>
  </si>
  <si>
    <t>Please only fill in blue fields, in "Issuer Data". Unless otherwise indicated balances should be entered starting with the largest and then in descending order.</t>
  </si>
  <si>
    <t>Performance</t>
  </si>
  <si>
    <t>Loans in arrears (≥ 2months - &lt; 6months)</t>
  </si>
  <si>
    <t>Loans in arrears (≥ 6months)</t>
  </si>
  <si>
    <t>Loans in arrears (≥ 3months - &lt; 6months)</t>
  </si>
  <si>
    <t>Loans in arrears</t>
  </si>
  <si>
    <t>Loans in arrears (&lt; 2months)</t>
  </si>
  <si>
    <t>Loans in arrears (&lt; 3months)</t>
  </si>
  <si>
    <t>An entity that provides a bank account for the purpose of receiving funds exclusively allocated to the cover pool and/or a specialised issuer/guarantor. “NR” may be entered here if there is no account bank.</t>
  </si>
  <si>
    <t>Loans secured by agricultural property or rights associated with agricultural property, where applicable as defined in the relevant legal framework.</t>
  </si>
  <si>
    <t>Agriculture</t>
  </si>
  <si>
    <t>Loans secured by aircraft or rights associated with aircraft, where applicable as defined in the relevant legal framework.</t>
  </si>
  <si>
    <t>BUS facilitator</t>
  </si>
  <si>
    <t>An entity that guarantees the obligations of an account bank. “NR” may be entered here if there is no account bank guarantor.</t>
  </si>
  <si>
    <t>The entity that will assume the role of administering the cover pool cash, replacing the original cash manager following the occurrence of one or more defined events. “NR” may be entered here if there is no back-up cash manager.</t>
  </si>
  <si>
    <t>The entity that will assume the role of servicing the cover pool assets, replacing the original servicer following the occurrence of one or more defined events. “NR” may be entered here if there is no back-up servicer.</t>
  </si>
  <si>
    <t>Back-up servicer facilitator. An entity that is responsible for finding a replacement servicer. “NR” may be entered here if there is no back-up servicer facilitator.</t>
  </si>
  <si>
    <t xml:space="preserve">If there is no data disclosed for a blue field it must be completed using one of the following options: (1) “ND” – no data; (2)“NR” – not relevant; (3) "0" - zero value; or (4) “confidential” . "NR" should only be used, where applicable, for the fields indicated in the Definitions, unless otherwise agreed.  IMPORTANT: fields completed with "ND" may be considered non-compliant disclosure by the ECB. </t>
  </si>
  <si>
    <t>The entity that administers the cover pool cash. “NR” may be entered here if the cash manager is the issuer or an entity affiliated to the issuer or if there is no cash manager.</t>
  </si>
  <si>
    <t>Cash manager</t>
  </si>
  <si>
    <t>Collateral Score</t>
  </si>
  <si>
    <t xml:space="preserve">Loans that are backed by a mortgage over an interest in real estate, but that do not qualify as residential and are not backed by a public sector entity, where applicable as defined in the legal framework. In certain markets, this may include loans to individuals who rent out more than 3 residential properties and/or whose primary income is residential rental income. </t>
  </si>
  <si>
    <t>Committed OC</t>
  </si>
  <si>
    <t xml:space="preserve">Over-collateralisation (OC) that cannot be removed without material negative consequences for the issuer or its directors. OC that is otherwise legally or contractually committed may be removed in limited circumstances. Examples include where the covered bond rating is withdrawn; where the issuer’s rating or counterparty risk assessment exceeds a certain threshold; and where OC for later-issued bonds may be reduced once earlier-issued bonds, that require the programme to carry more OC due to higher initial ratings, mature. </t>
  </si>
  <si>
    <t>Cover Pool Balance minus Substitute Collateral.</t>
  </si>
  <si>
    <t>Cover Pool Losses</t>
  </si>
  <si>
    <t>The probability that the issuer, or another entity in the issuer group that supports the issuer, ceases to service the debt obligations under the covered bonds. It is normally expressed by reference to the counterparty risk assessment or the counterparty risk assessment plus one notch, but other reference points are possible.</t>
  </si>
  <si>
    <t>Covered Bond Anchor</t>
  </si>
  <si>
    <t>Loans financing the export of goods and services or providing international funding, usually benefitting from a guarantee by an export credit agency that provides export finance and/or credit insurance. Where applicable, as defined in the relevant legal framework.</t>
  </si>
  <si>
    <t>Export Finance</t>
  </si>
  <si>
    <t>“Fixed” or “floating” refers only to the type of interest rate and not to any margin, step-up rate, swap rate or any other components that make up the interest rate.</t>
  </si>
  <si>
    <t>Principal amount outstanding of loans that contain arrears. Includes any loans which continue (after expiry of any grace period) to be delinquent. Distressed loans that have been restructured/modified (and are not delinquent) are normally shown as not in arrears. Loans in foreclosure/bankruptcy are normally included in the “Loans in arrears (≥ 6months)” category. If Option 1 is populated, “NR” may be entered in Option 2, and vice versa.</t>
  </si>
  <si>
    <t>Current loan balance, including all prior and equal-ranking loans secured on the property, divided by the Property Value. If multiple loans are secured on the same property  then report as a single combined loan. Where multiple loans are secured on multiple properties all should typically be aggregated, provided the claims cross collateralize. “NR” may be entered here if the relevant assets are public sector loans or other loans not backed by collateral.</t>
  </si>
  <si>
    <t>Typically, loans made to a corporate entity that are secured by property rights over buildings containing multiple residences, where the corporate entity is not exposed to material commercial risks unrelated to the residential property or other properties of a similar nature. Where applicable, as defined in the relevant legal framework.</t>
  </si>
  <si>
    <t>Multifamily / Social Housing / Loans to Co-operatives</t>
  </si>
  <si>
    <t>Measured in nominal terms, i.e. by way of the nominal/face value. OC on a nominal basis is calculated by reference to the nominal amount of the cover pool and the nominal amount of the covered bonds.</t>
  </si>
  <si>
    <t xml:space="preserve">Net present value of cover pool/covered bonds calculated by discounting cover pool/covered bond cashflows using the relevant zero-coupon yield curve. OC on an NPV basis is calculated by reference to the net present value of the cover pool and the net present value of the covered bonds </t>
  </si>
  <si>
    <t>Over-collateralisation consistent with covered bond rating</t>
  </si>
  <si>
    <t>Asset Balance and Substitute Collateral divided by outstanding principal amount of covered bonds, minus 1.</t>
  </si>
  <si>
    <t>Loans to supra-national, sovereign, sub-sovereign, government-related or other public sector entities, where applicable as defined in the relevant legal framework.</t>
  </si>
  <si>
    <t xml:space="preserve">Loans that are typically full recourse to the individual borrower or borrowers, secured against a residential property, and not otherwise considered Commercial loans. Where applicable, as defined in the relevant legal framework. </t>
  </si>
  <si>
    <t>Residential Loan</t>
  </si>
  <si>
    <t>The entity that services the cover pool assets. “NR” may be entered here if the servicer is the issuer or an entity affiliated to the issuer.</t>
  </si>
  <si>
    <t>Servicer</t>
  </si>
  <si>
    <t>Loans to small and medium-sized enterprises, not typically backed by security, where applicable as defined in the relevant legal framework.</t>
  </si>
  <si>
    <t>Loans secured by ships or rights associated with ships, where applicable as defined in the relevant legal framework.</t>
  </si>
  <si>
    <t>An entity that provides credit and/or liquidity support to the issuer in respect of the covered bonds, where Moody's uses such entity's counterparty risk assessment (or other rating or credit assessment) to determine the covered bond anchor for the covered bond programme. “NR” may be entered here if there is no sponsor.</t>
  </si>
  <si>
    <t>An entity that will assume the role of account bank, replacing the original account bank following the occurrence of one or more defined events.  “NR” may be entered here if there is no standby account bank.</t>
  </si>
  <si>
    <t xml:space="preserve">In respect of OC, the OC is calculated on an NPV basis taking into account certain stressed assumptions. The relevant stresses are typically defined in the legal framework. </t>
  </si>
  <si>
    <t>Collateral permitted by law or transaction documents to be held as liquid assets for the cover pool. “NR” may be entered here if substitute assets are not permitted to be held in the cover pool.</t>
  </si>
  <si>
    <t>SUR/Senior Unsecured Rating</t>
  </si>
  <si>
    <t>Entities that have entered into derivative agreements in relation to the cover pool assets and/or covered bonds. “NR” may be entered here if no derivative agreements have been entered into.</t>
  </si>
  <si>
    <t>Timely Payment Indicator / TPI</t>
  </si>
  <si>
    <t>The issuers may choose to fill in either option 1 of the arrears table, or option 2. Please enter “NR” for the option not chosen.</t>
  </si>
  <si>
    <t>NR</t>
  </si>
  <si>
    <t>The level of losses on the cover pool in the event the issuer, or another entity in the issuer group that supports the issuer, ceases to service the debt obligations under the covered bonds. It includes credit losses on the cover pool collateral and losses arising from refinancing risk and the risks of interest rate and currency mismatches. “NR” may be entered here if the cover pool losses are either not relevant to the rating analysis or, for transaction-specific reasons, are derived on a different basis from comparable metrics.</t>
  </si>
  <si>
    <t>The minimum over-collateralisation calculated to be consistent with the current covered bond rating. “NR” may be entered here if the OC level is derived on a different basis from comparable metrics, for transaction-specific reasons.</t>
  </si>
  <si>
    <t>Timely Payment Indicator or TPI is Moody's assessment of the likelihood that timely payments will be made to covered bondholders in the event the issuer, or another entity in the issuer group that supports the issuer, ceases to service the debt obligations under the covered bonds. “NR” may be entered here if there is no TPI assigned to the covered bond programme, typically in a case where the covered bond programme is “de-linked” from the issuer’s credit strength.</t>
  </si>
  <si>
    <t>Measures the level of credit deterioration of the assets in the cover pool that is consistent with the theoretical highest rating achievable in the jurisdiction. The higher the credit quality of the cover pool, the lower the collateral score. "NR" may be entered here if the collateral score is either not relevant to the rating analysis or, for transaction-specific reasons, is derived on a different basis from comparable metrics.</t>
  </si>
  <si>
    <t>Committed OC Basis</t>
  </si>
  <si>
    <t>V.0.002.24</t>
  </si>
  <si>
    <t>Committed OC may be calculated on a nominal or NPV (net present value) basis. In the case of Danish programmes only, committed OC may be calculated as a percentage of the cover pool risk exposure amount. “NR” may be entered here if committed OC is zero.</t>
  </si>
  <si>
    <t xml:space="preserve">For Covered Bonds that are subject to a national covered bond legal framework, identify the relevant country. For Covered Bonds that are not subject to a national covered bond legal framework, enter “NR”. </t>
  </si>
  <si>
    <t>Probability of default assessment of the ability of a bank issuer to avoid defaulting on certain senior operating obligations, taking into account the issuer’s intrinsic standalone strength as well as an assessment of the likelihood of affiliate and government support, and reflecting the anticipated seniority of the obligations in the liabilities waterfall. “NR” may be entered here if there is no CRA; “Unpublished” may be entered if the CRA is not published, at the request of the issuer.</t>
  </si>
  <si>
    <t>CRA/Counterparty Risk Assessment</t>
  </si>
  <si>
    <t>The long term expected loss rating assigned to unsubordinated debt obligations. “NR” may be entered here if there is no SUR; “Unpublished” may be entered if the SUR is not published, at the request of the issuer.</t>
  </si>
  <si>
    <t>Soft bullet</t>
  </si>
  <si>
    <t>Nordea Bank Finland PLC</t>
  </si>
  <si>
    <t>SEB AB</t>
  </si>
  <si>
    <t>Sparebanken Øst</t>
  </si>
  <si>
    <t>F3JS33DEI6XQ4ZBPTN86</t>
  </si>
  <si>
    <t>Viken</t>
  </si>
  <si>
    <t>Vestfold og Telemark</t>
  </si>
  <si>
    <t>Vestland</t>
  </si>
  <si>
    <t>Trøndelag</t>
  </si>
  <si>
    <t>Innlandet</t>
  </si>
  <si>
    <t>Agder</t>
  </si>
  <si>
    <t>Troms og Finnmark</t>
  </si>
  <si>
    <t>Møre og Romsdal</t>
  </si>
  <si>
    <t>529900ODI3047E2LIV03</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</si>
</sst>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0_-;\-* #,##0_-;_-* &quot;-&quot;_-;_-@_-"/>
    <numFmt numFmtId="165" formatCode="_-* #,##0.00_-;\-* #,##0.00_-;_-* &quot;-&quot;??_-;_-@_-"/>
    <numFmt numFmtId="166" formatCode="_(&quot;$&quot;* #,##0_);_(&quot;$&quot;* \(#,##0\);_(&quot;$&quot;* &quot;-&quot;_);_(@_)"/>
    <numFmt numFmtId="167" formatCode="_(&quot;$&quot;* #,##0.00_);_(&quot;$&quot;* \(#,##0.00\);_(&quot;$&quot;* &quot;-&quot;??_);_(@_)"/>
    <numFmt numFmtId="168" formatCode="_([$€-2]* #,##0.00_);_([$€-2]* \(#,##0.00\);_([$€-2]* &quot;-&quot;??_)"/>
    <numFmt numFmtId="169" formatCode="_-* #,##0_-;_-* #,##0\-;_-* &quot;-&quot;_-;_-@_-"/>
    <numFmt numFmtId="170" formatCode="#,##0\ &quot;F&quot;;[Red]\-#,##0\ &quot;F&quot;"/>
    <numFmt numFmtId="171" formatCode="#,##0.00\ &quot;F&quot;;[Red]\-#,##0.00\ &quot;F&quot;"/>
    <numFmt numFmtId="172" formatCode="0.0%"/>
    <numFmt numFmtId="173" formatCode="0.0"/>
    <numFmt numFmtId="174" formatCode="#,##0.00_ ;\-#,##0.00\ "/>
  </numFmts>
  <fonts count="33" x14ac:knownFonts="1">
    <font>
      <sz val="11"/>
      <color theme="1"/>
      <name val="Calibri"/>
      <family val="2"/>
      <scheme val="minor"/>
    </font>
    <font>
      <sz val="10"/>
      <name val="Arial"/>
      <family val="2"/>
    </font>
    <font>
      <sz val="12"/>
      <name val="Times New Roman"/>
      <family val="1"/>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0"/>
      <name val="MS Sans Serif"/>
      <family val="2"/>
    </font>
    <font>
      <sz val="11"/>
      <color indexed="60"/>
      <name val="Calibri"/>
      <family val="2"/>
    </font>
    <font>
      <b/>
      <sz val="18"/>
      <color indexed="56"/>
      <name val="Cambria"/>
      <family val="2"/>
    </font>
    <font>
      <b/>
      <sz val="8"/>
      <color rgb="FF0078BE"/>
      <name val="Arial"/>
      <family val="2"/>
    </font>
    <font>
      <b/>
      <sz val="9"/>
      <color rgb="FF0078BE"/>
      <name val="Arial"/>
      <family val="2"/>
    </font>
    <font>
      <sz val="9"/>
      <color theme="1"/>
      <name val="Arial"/>
      <family val="2"/>
    </font>
    <font>
      <sz val="11"/>
      <color theme="1"/>
      <name val="Arial"/>
      <family val="2"/>
    </font>
    <font>
      <b/>
      <sz val="11"/>
      <color rgb="FF0078BE"/>
      <name val="Arial"/>
      <family val="2"/>
    </font>
    <font>
      <sz val="11"/>
      <color rgb="FFFF0000"/>
      <name val="Calibri"/>
      <family val="2"/>
      <scheme val="minor"/>
    </font>
    <font>
      <sz val="9"/>
      <name val="Arial"/>
      <family val="2"/>
    </font>
    <font>
      <b/>
      <sz val="11"/>
      <color theme="1"/>
      <name val="Calibri"/>
      <family val="2"/>
      <scheme val="minor"/>
    </font>
    <font>
      <b/>
      <i/>
      <sz val="11"/>
      <color theme="1"/>
      <name val="Calibri"/>
      <family val="2"/>
      <scheme val="minor"/>
    </font>
    <font>
      <i/>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theme="0"/>
      <name val="Calibri"/>
      <family val="2"/>
      <scheme val="minor"/>
    </font>
    <font>
      <sz val="11"/>
      <color theme="1"/>
      <name val="Calibri"/>
      <family val="2"/>
    </font>
    <font>
      <sz val="11"/>
      <name val="Calibri"/>
      <family val="2"/>
      <scheme val="minor"/>
    </font>
    <font>
      <sz val="11"/>
      <color theme="2" tint="-0.249977111117893"/>
      <name val="Calibri"/>
      <family val="2"/>
      <scheme val="minor"/>
    </font>
    <font>
      <sz val="11"/>
      <name val="Arial"/>
      <family val="2"/>
    </font>
    <font>
      <u/>
      <sz val="11"/>
      <color rgb="FF0070C0"/>
      <name val="Arial"/>
      <family val="2"/>
    </font>
  </fonts>
  <fills count="16">
    <fill>
      <patternFill patternType="none"/>
    </fill>
    <fill>
      <patternFill patternType="gray125"/>
    </fill>
    <fill>
      <patternFill patternType="solid">
        <fgColor theme="0"/>
        <bgColor indexed="64"/>
      </patternFill>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4">
    <xf numFmtId="0" fontId="0" fillId="0" borderId="0"/>
    <xf numFmtId="0" fontId="1" fillId="0" borderId="0">
      <alignment horizontal="left" wrapText="1"/>
    </xf>
    <xf numFmtId="0" fontId="1" fillId="0" borderId="0">
      <alignment horizontal="lef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3" borderId="0" applyNumberFormat="0" applyBorder="0" applyAlignment="0" applyProtection="0"/>
    <xf numFmtId="0" fontId="5" fillId="11" borderId="9"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0" fontId="6" fillId="4" borderId="0" applyNumberFormat="0" applyBorder="0" applyAlignment="0" applyProtection="0"/>
    <xf numFmtId="0" fontId="7" fillId="0" borderId="10"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9" fillId="0" borderId="0" applyNumberForma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0" fontId="10" fillId="0" borderId="13" applyNumberFormat="0" applyFill="0" applyAlignment="0" applyProtection="0"/>
    <xf numFmtId="38" fontId="11" fillId="0" borderId="0" applyFont="0" applyFill="0" applyBorder="0" applyAlignment="0" applyProtection="0"/>
    <xf numFmtId="40" fontId="11" fillId="0" borderId="0" applyFont="0" applyFill="0" applyBorder="0" applyAlignment="0" applyProtection="0"/>
    <xf numFmtId="170" fontId="11" fillId="0" borderId="0" applyFont="0" applyFill="0" applyBorder="0" applyAlignment="0" applyProtection="0"/>
    <xf numFmtId="171" fontId="11" fillId="0" borderId="0" applyFont="0" applyFill="0" applyBorder="0" applyAlignment="0" applyProtection="0"/>
    <xf numFmtId="0" fontId="12" fillId="12" borderId="0" applyNumberFormat="0" applyBorder="0" applyAlignment="0" applyProtection="0"/>
    <xf numFmtId="0" fontId="1" fillId="0" borderId="0">
      <alignment horizontal="left" wrapText="1"/>
    </xf>
    <xf numFmtId="0" fontId="1" fillId="13" borderId="14" applyNumberFormat="0" applyFont="0" applyAlignment="0" applyProtection="0"/>
    <xf numFmtId="9" fontId="1" fillId="0" borderId="0" applyFont="0" applyFill="0" applyBorder="0" applyAlignment="0" applyProtection="0"/>
    <xf numFmtId="0" fontId="1" fillId="0" borderId="0">
      <alignment horizontal="left" wrapText="1"/>
    </xf>
    <xf numFmtId="0" fontId="1" fillId="0" borderId="0">
      <alignment horizontal="left" wrapText="1"/>
    </xf>
    <xf numFmtId="0" fontId="13" fillId="0" borderId="0" applyNumberForma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 fillId="0" borderId="0"/>
    <xf numFmtId="167" fontId="2" fillId="0" borderId="0" applyFont="0" applyFill="0" applyBorder="0" applyAlignment="0" applyProtection="0"/>
    <xf numFmtId="166" fontId="2" fillId="0" borderId="0" applyFont="0" applyFill="0" applyBorder="0" applyAlignment="0" applyProtection="0"/>
    <xf numFmtId="165" fontId="24" fillId="0" borderId="0" applyFont="0" applyFill="0" applyBorder="0" applyAlignment="0" applyProtection="0"/>
    <xf numFmtId="9" fontId="24" fillId="0" borderId="0" applyFont="0" applyFill="0" applyBorder="0" applyAlignment="0" applyProtection="0"/>
    <xf numFmtId="0" fontId="26" fillId="0" borderId="0"/>
  </cellStyleXfs>
  <cellXfs count="116">
    <xf numFmtId="0" fontId="0" fillId="0" borderId="0" xfId="0"/>
    <xf numFmtId="0" fontId="0" fillId="2" borderId="0" xfId="0" applyFill="1"/>
    <xf numFmtId="0" fontId="0" fillId="2" borderId="0" xfId="0" applyFill="1" applyBorder="1"/>
    <xf numFmtId="0" fontId="14" fillId="2" borderId="0" xfId="0" applyFont="1" applyFill="1" applyBorder="1" applyAlignment="1">
      <alignment horizontal="left"/>
    </xf>
    <xf numFmtId="0" fontId="15" fillId="2" borderId="0" xfId="0" applyFont="1" applyFill="1" applyBorder="1" applyAlignment="1">
      <alignment horizontal="left"/>
    </xf>
    <xf numFmtId="0" fontId="18" fillId="2" borderId="0" xfId="0" applyFont="1" applyFill="1" applyBorder="1" applyAlignment="1">
      <alignment horizontal="left"/>
    </xf>
    <xf numFmtId="0" fontId="18" fillId="2" borderId="0" xfId="0" applyFont="1" applyFill="1" applyBorder="1" applyAlignment="1">
      <alignment horizontal="center" vertical="top"/>
    </xf>
    <xf numFmtId="0" fontId="18" fillId="2" borderId="0" xfId="0" applyFont="1" applyFill="1" applyBorder="1" applyAlignment="1">
      <alignment horizontal="left" vertical="top" wrapText="1"/>
    </xf>
    <xf numFmtId="0" fontId="18" fillId="2" borderId="16" xfId="0" applyFont="1" applyFill="1" applyBorder="1" applyAlignment="1">
      <alignment horizontal="center" vertical="top"/>
    </xf>
    <xf numFmtId="0" fontId="18" fillId="2" borderId="0" xfId="0" applyFont="1" applyFill="1" applyBorder="1" applyAlignment="1">
      <alignment horizontal="left" vertical="top"/>
    </xf>
    <xf numFmtId="0" fontId="17" fillId="2" borderId="16" xfId="0" applyFont="1" applyFill="1" applyBorder="1" applyAlignment="1">
      <alignment horizontal="left" vertical="top" wrapText="1"/>
    </xf>
    <xf numFmtId="0" fontId="17" fillId="2" borderId="0" xfId="0" applyFont="1" applyFill="1" applyBorder="1" applyAlignment="1">
      <alignment horizontal="left" vertical="top" wrapText="1"/>
    </xf>
    <xf numFmtId="0" fontId="0" fillId="2" borderId="0" xfId="0" applyFont="1" applyFill="1" applyBorder="1"/>
    <xf numFmtId="0" fontId="0" fillId="2" borderId="4" xfId="0" applyFont="1" applyFill="1" applyBorder="1"/>
    <xf numFmtId="0" fontId="0" fillId="2" borderId="4" xfId="0" applyFont="1" applyFill="1" applyBorder="1" applyAlignment="1">
      <alignment horizontal="center"/>
    </xf>
    <xf numFmtId="0" fontId="0" fillId="2" borderId="5" xfId="0" applyFont="1" applyFill="1" applyBorder="1"/>
    <xf numFmtId="0" fontId="0" fillId="2" borderId="6" xfId="0" applyFont="1" applyFill="1" applyBorder="1"/>
    <xf numFmtId="0" fontId="0" fillId="2" borderId="5" xfId="0" applyFont="1" applyFill="1" applyBorder="1" applyAlignment="1">
      <alignment horizontal="right"/>
    </xf>
    <xf numFmtId="0" fontId="0" fillId="2" borderId="0" xfId="0" quotePrefix="1" applyFont="1" applyFill="1" applyBorder="1"/>
    <xf numFmtId="0" fontId="0" fillId="2" borderId="7" xfId="0" applyFont="1" applyFill="1" applyBorder="1" applyAlignment="1">
      <alignment horizontal="right"/>
    </xf>
    <xf numFmtId="0" fontId="0" fillId="2" borderId="3" xfId="0" applyFont="1" applyFill="1" applyBorder="1" applyAlignment="1">
      <alignment horizontal="center"/>
    </xf>
    <xf numFmtId="0" fontId="0" fillId="2" borderId="2" xfId="0" applyFont="1" applyFill="1" applyBorder="1" applyAlignment="1"/>
    <xf numFmtId="0" fontId="0" fillId="2" borderId="20" xfId="0" applyFont="1" applyFill="1" applyBorder="1"/>
    <xf numFmtId="0" fontId="0" fillId="0" borderId="7" xfId="0" applyFont="1" applyFill="1" applyBorder="1" applyAlignment="1">
      <alignment horizontal="right"/>
    </xf>
    <xf numFmtId="3" fontId="0" fillId="0" borderId="0" xfId="0" applyNumberFormat="1"/>
    <xf numFmtId="4" fontId="0" fillId="0" borderId="0" xfId="0" applyNumberFormat="1"/>
    <xf numFmtId="0" fontId="18" fillId="2" borderId="23" xfId="0" applyFont="1" applyFill="1" applyBorder="1" applyAlignment="1">
      <alignment horizontal="center" vertical="top"/>
    </xf>
    <xf numFmtId="0" fontId="17" fillId="2" borderId="23" xfId="0" applyFont="1" applyFill="1" applyBorder="1" applyAlignment="1">
      <alignment horizontal="left" vertical="top" wrapText="1"/>
    </xf>
    <xf numFmtId="0" fontId="0" fillId="14" borderId="24" xfId="0" quotePrefix="1" applyFont="1" applyFill="1" applyBorder="1" applyAlignment="1">
      <alignment horizontal="right"/>
    </xf>
    <xf numFmtId="0" fontId="0" fillId="2" borderId="2" xfId="0" applyFont="1" applyFill="1" applyBorder="1" applyAlignment="1">
      <alignment horizontal="right"/>
    </xf>
    <xf numFmtId="0" fontId="0" fillId="2" borderId="4" xfId="0" applyFont="1" applyFill="1" applyBorder="1" applyAlignment="1">
      <alignment horizontal="right"/>
    </xf>
    <xf numFmtId="0" fontId="0" fillId="2" borderId="2" xfId="0" applyFont="1" applyFill="1" applyBorder="1" applyAlignment="1">
      <alignment horizontal="left"/>
    </xf>
    <xf numFmtId="10" fontId="0" fillId="2" borderId="6" xfId="0" applyNumberFormat="1" applyFont="1" applyFill="1" applyBorder="1"/>
    <xf numFmtId="10" fontId="0" fillId="2" borderId="6" xfId="0" quotePrefix="1" applyNumberFormat="1" applyFont="1" applyFill="1" applyBorder="1"/>
    <xf numFmtId="165" fontId="0" fillId="0" borderId="8" xfId="41" quotePrefix="1" applyNumberFormat="1" applyFont="1" applyFill="1" applyBorder="1" applyAlignment="1">
      <alignment horizontal="right"/>
    </xf>
    <xf numFmtId="10" fontId="0" fillId="2" borderId="6" xfId="42" quotePrefix="1" applyNumberFormat="1" applyFont="1" applyFill="1" applyBorder="1"/>
    <xf numFmtId="10" fontId="0" fillId="2" borderId="6" xfId="42" applyNumberFormat="1" applyFont="1" applyFill="1" applyBorder="1"/>
    <xf numFmtId="0" fontId="0" fillId="0" borderId="0" xfId="0" applyBorder="1"/>
    <xf numFmtId="0" fontId="0" fillId="0" borderId="0" xfId="0" quotePrefix="1" applyBorder="1"/>
    <xf numFmtId="172" fontId="0" fillId="2" borderId="8" xfId="42" quotePrefix="1" applyNumberFormat="1" applyFont="1" applyFill="1" applyBorder="1" applyAlignment="1">
      <alignment horizontal="right"/>
    </xf>
    <xf numFmtId="0" fontId="29" fillId="14" borderId="5" xfId="0" applyFont="1" applyFill="1" applyBorder="1" applyAlignment="1">
      <alignment horizontal="right"/>
    </xf>
    <xf numFmtId="0" fontId="29" fillId="14" borderId="21" xfId="0" applyFont="1" applyFill="1" applyBorder="1" applyAlignment="1">
      <alignment horizontal="right"/>
    </xf>
    <xf numFmtId="0" fontId="29" fillId="14" borderId="17" xfId="0" applyFont="1" applyFill="1" applyBorder="1" applyAlignment="1">
      <alignment horizontal="right"/>
    </xf>
    <xf numFmtId="0" fontId="29" fillId="14" borderId="1" xfId="0" applyFont="1" applyFill="1" applyBorder="1" applyAlignment="1">
      <alignment horizontal="right"/>
    </xf>
    <xf numFmtId="0" fontId="29" fillId="14" borderId="8" xfId="0" applyFont="1" applyFill="1" applyBorder="1" applyAlignment="1">
      <alignment horizontal="right"/>
    </xf>
    <xf numFmtId="0" fontId="29" fillId="14" borderId="1" xfId="0" quotePrefix="1" applyFont="1" applyFill="1" applyBorder="1" applyAlignment="1">
      <alignment horizontal="right"/>
    </xf>
    <xf numFmtId="172" fontId="29" fillId="14" borderId="8" xfId="42" applyNumberFormat="1" applyFont="1" applyFill="1" applyBorder="1" applyAlignment="1">
      <alignment horizontal="right"/>
    </xf>
    <xf numFmtId="0" fontId="29" fillId="14" borderId="15" xfId="0" applyFont="1" applyFill="1" applyBorder="1" applyAlignment="1">
      <alignment horizontal="right"/>
    </xf>
    <xf numFmtId="174" fontId="0" fillId="0" borderId="1" xfId="41" quotePrefix="1" applyNumberFormat="1" applyFont="1" applyFill="1" applyBorder="1" applyAlignment="1">
      <alignment horizontal="right"/>
    </xf>
    <xf numFmtId="174" fontId="29" fillId="14" borderId="25" xfId="41" applyNumberFormat="1" applyFont="1" applyFill="1" applyBorder="1" applyAlignment="1">
      <alignment horizontal="right"/>
    </xf>
    <xf numFmtId="174" fontId="0" fillId="0" borderId="8" xfId="41" quotePrefix="1" applyNumberFormat="1" applyFont="1" applyFill="1" applyBorder="1" applyAlignment="1">
      <alignment horizontal="right"/>
    </xf>
    <xf numFmtId="4" fontId="0" fillId="0" borderId="15" xfId="41" quotePrefix="1" applyNumberFormat="1" applyFont="1" applyFill="1" applyBorder="1" applyAlignment="1">
      <alignment horizontal="right"/>
    </xf>
    <xf numFmtId="4" fontId="0" fillId="0" borderId="8" xfId="41" quotePrefix="1" applyNumberFormat="1" applyFont="1" applyFill="1" applyBorder="1" applyAlignment="1">
      <alignment horizontal="right"/>
    </xf>
    <xf numFmtId="0" fontId="0" fillId="0" borderId="0" xfId="0" applyFont="1" applyFill="1"/>
    <xf numFmtId="0" fontId="0" fillId="0" borderId="5" xfId="0" applyFont="1" applyFill="1" applyBorder="1" applyAlignment="1">
      <alignment horizontal="right"/>
    </xf>
    <xf numFmtId="0" fontId="21" fillId="0" borderId="0" xfId="0" applyFont="1" applyFill="1" applyBorder="1" applyAlignment="1">
      <alignment horizontal="left"/>
    </xf>
    <xf numFmtId="173" fontId="29" fillId="14" borderId="1" xfId="0" applyNumberFormat="1" applyFont="1" applyFill="1" applyBorder="1" applyAlignment="1">
      <alignment horizontal="right"/>
    </xf>
    <xf numFmtId="14" fontId="29" fillId="14" borderId="22" xfId="0" applyNumberFormat="1" applyFont="1" applyFill="1" applyBorder="1" applyAlignment="1">
      <alignment horizontal="right"/>
    </xf>
    <xf numFmtId="0" fontId="30" fillId="0" borderId="0" xfId="0" applyFont="1" applyFill="1"/>
    <xf numFmtId="0" fontId="0" fillId="0" borderId="0" xfId="0" applyFont="1" applyFill="1" applyAlignment="1">
      <alignment horizontal="center" vertical="center"/>
    </xf>
    <xf numFmtId="174" fontId="29" fillId="14" borderId="26" xfId="41" applyNumberFormat="1" applyFont="1" applyFill="1" applyBorder="1" applyAlignment="1">
      <alignment horizontal="right"/>
    </xf>
    <xf numFmtId="0" fontId="0" fillId="2" borderId="4" xfId="0" quotePrefix="1" applyFont="1" applyFill="1" applyBorder="1"/>
    <xf numFmtId="0" fontId="0" fillId="0" borderId="0" xfId="0" applyFont="1" applyFill="1" applyBorder="1"/>
    <xf numFmtId="0" fontId="0" fillId="2" borderId="18" xfId="0" applyFont="1" applyFill="1" applyBorder="1" applyAlignment="1">
      <alignment horizontal="center"/>
    </xf>
    <xf numFmtId="0" fontId="0" fillId="2" borderId="27" xfId="0" applyFont="1" applyFill="1" applyBorder="1" applyAlignment="1">
      <alignment horizontal="center"/>
    </xf>
    <xf numFmtId="0" fontId="0" fillId="2" borderId="19" xfId="0" applyFont="1" applyFill="1" applyBorder="1" applyAlignment="1">
      <alignment horizontal="center"/>
    </xf>
    <xf numFmtId="0" fontId="29" fillId="14" borderId="7" xfId="0" applyFont="1" applyFill="1" applyBorder="1" applyAlignment="1">
      <alignment horizontal="right"/>
    </xf>
    <xf numFmtId="0" fontId="29" fillId="14" borderId="25" xfId="0" applyFont="1" applyFill="1" applyBorder="1" applyAlignment="1">
      <alignment horizontal="right"/>
    </xf>
    <xf numFmtId="0" fontId="14" fillId="0" borderId="0" xfId="0" applyFont="1" applyFill="1" applyBorder="1" applyAlignment="1">
      <alignment horizontal="left"/>
    </xf>
    <xf numFmtId="0" fontId="21" fillId="0" borderId="0" xfId="0" applyFont="1" applyFill="1" applyBorder="1"/>
    <xf numFmtId="0" fontId="0" fillId="2" borderId="28" xfId="0" applyFont="1" applyFill="1" applyBorder="1" applyAlignment="1">
      <alignment horizontal="center"/>
    </xf>
    <xf numFmtId="0" fontId="29" fillId="14" borderId="25" xfId="0" quotePrefix="1" applyFont="1" applyFill="1" applyBorder="1" applyAlignment="1">
      <alignment horizontal="right"/>
    </xf>
    <xf numFmtId="174" fontId="0" fillId="0" borderId="15" xfId="41" quotePrefix="1" applyNumberFormat="1" applyFont="1" applyFill="1" applyBorder="1" applyAlignment="1">
      <alignment horizontal="right"/>
    </xf>
    <xf numFmtId="174" fontId="0" fillId="0" borderId="17" xfId="41" quotePrefix="1" applyNumberFormat="1" applyFont="1" applyFill="1" applyBorder="1" applyAlignment="1">
      <alignment horizontal="right"/>
    </xf>
    <xf numFmtId="0" fontId="23" fillId="0" borderId="0" xfId="0" applyFont="1" applyFill="1"/>
    <xf numFmtId="0" fontId="21" fillId="0" borderId="0" xfId="0" applyFont="1" applyFill="1"/>
    <xf numFmtId="174" fontId="0" fillId="0" borderId="0" xfId="41" quotePrefix="1" applyNumberFormat="1" applyFont="1" applyFill="1" applyBorder="1" applyAlignment="1">
      <alignment horizontal="right"/>
    </xf>
    <xf numFmtId="0" fontId="29" fillId="0" borderId="0" xfId="0" applyFont="1" applyFill="1" applyBorder="1" applyAlignment="1">
      <alignment horizontal="right"/>
    </xf>
    <xf numFmtId="0" fontId="29" fillId="0" borderId="0" xfId="0" quotePrefix="1" applyFont="1" applyFill="1" applyBorder="1" applyAlignment="1">
      <alignment horizontal="right"/>
    </xf>
    <xf numFmtId="0" fontId="22" fillId="0" borderId="0" xfId="0" applyFont="1" applyFill="1"/>
    <xf numFmtId="0" fontId="19" fillId="0" borderId="0" xfId="0" applyFont="1" applyFill="1"/>
    <xf numFmtId="0" fontId="0" fillId="0" borderId="0" xfId="0" quotePrefix="1" applyFont="1" applyFill="1" applyBorder="1"/>
    <xf numFmtId="0" fontId="28" fillId="0" borderId="0" xfId="0" applyFont="1" applyFill="1"/>
    <xf numFmtId="0" fontId="27" fillId="0" borderId="0" xfId="0" applyFont="1" applyFill="1"/>
    <xf numFmtId="0" fontId="0" fillId="0" borderId="0" xfId="0" applyFont="1" applyFill="1" applyBorder="1" applyAlignment="1">
      <alignment horizontal="center"/>
    </xf>
    <xf numFmtId="0" fontId="0" fillId="2" borderId="2" xfId="0" applyFont="1" applyFill="1" applyBorder="1" applyAlignment="1">
      <alignment horizontal="center"/>
    </xf>
    <xf numFmtId="0" fontId="30" fillId="0" borderId="0" xfId="0" applyFont="1"/>
    <xf numFmtId="0" fontId="0" fillId="0" borderId="29" xfId="0" applyFont="1" applyFill="1" applyBorder="1" applyAlignment="1">
      <alignment horizontal="center"/>
    </xf>
    <xf numFmtId="0" fontId="29" fillId="14" borderId="30" xfId="0" applyFont="1" applyFill="1" applyBorder="1" applyAlignment="1">
      <alignment horizontal="right"/>
    </xf>
    <xf numFmtId="0" fontId="29" fillId="14" borderId="31" xfId="0" applyFont="1" applyFill="1" applyBorder="1" applyAlignment="1">
      <alignment horizontal="right"/>
    </xf>
    <xf numFmtId="0" fontId="29" fillId="14" borderId="32" xfId="0" applyFont="1" applyFill="1" applyBorder="1" applyAlignment="1">
      <alignment horizontal="right"/>
    </xf>
    <xf numFmtId="0" fontId="0" fillId="2" borderId="5" xfId="0" applyFont="1" applyFill="1" applyBorder="1" applyAlignment="1"/>
    <xf numFmtId="0" fontId="0" fillId="2" borderId="30" xfId="0" applyFont="1" applyFill="1" applyBorder="1" applyAlignment="1">
      <alignment horizontal="right"/>
    </xf>
    <xf numFmtId="0" fontId="0" fillId="2" borderId="31" xfId="0" applyFont="1" applyFill="1" applyBorder="1" applyAlignment="1">
      <alignment horizontal="right"/>
    </xf>
    <xf numFmtId="0" fontId="0" fillId="2" borderId="32" xfId="0" applyFont="1" applyFill="1" applyBorder="1" applyAlignment="1">
      <alignment horizontal="right"/>
    </xf>
    <xf numFmtId="172" fontId="0" fillId="2" borderId="15" xfId="42" quotePrefix="1" applyNumberFormat="1" applyFont="1" applyFill="1" applyBorder="1" applyAlignment="1">
      <alignment horizontal="right"/>
    </xf>
    <xf numFmtId="174" fontId="29" fillId="14" borderId="15" xfId="41" applyNumberFormat="1" applyFont="1" applyFill="1" applyBorder="1" applyAlignment="1">
      <alignment horizontal="right"/>
    </xf>
    <xf numFmtId="0" fontId="16" fillId="0" borderId="36" xfId="0" applyFont="1" applyFill="1" applyBorder="1" applyAlignment="1">
      <alignment horizontal="left" vertical="top" wrapText="1"/>
    </xf>
    <xf numFmtId="0" fontId="20" fillId="0" borderId="33" xfId="0" applyFont="1" applyFill="1" applyBorder="1" applyAlignment="1">
      <alignment vertical="top" wrapText="1"/>
    </xf>
    <xf numFmtId="0" fontId="16" fillId="0" borderId="37" xfId="0" applyFont="1" applyFill="1" applyBorder="1" applyAlignment="1">
      <alignment horizontal="left" vertical="top" wrapText="1"/>
    </xf>
    <xf numFmtId="0" fontId="20" fillId="0" borderId="38" xfId="0" applyFont="1" applyFill="1" applyBorder="1" applyAlignment="1">
      <alignment vertical="top" wrapText="1"/>
    </xf>
    <xf numFmtId="0" fontId="16" fillId="0" borderId="39" xfId="0" applyFont="1" applyFill="1" applyBorder="1" applyAlignment="1">
      <alignment horizontal="left" vertical="top" wrapText="1"/>
    </xf>
    <xf numFmtId="0" fontId="16" fillId="0" borderId="40" xfId="0" applyFont="1" applyFill="1" applyBorder="1" applyAlignment="1">
      <alignment horizontal="left" vertical="top" wrapText="1"/>
    </xf>
    <xf numFmtId="0" fontId="20" fillId="0" borderId="20" xfId="0" applyFont="1" applyFill="1" applyBorder="1" applyAlignment="1">
      <alignment vertical="top" wrapText="1"/>
    </xf>
    <xf numFmtId="0" fontId="25" fillId="15" borderId="2" xfId="0" applyFont="1" applyFill="1" applyBorder="1" applyAlignment="1">
      <alignment horizontal="right" vertical="center"/>
    </xf>
    <xf numFmtId="0" fontId="25" fillId="15" borderId="5" xfId="0" applyFont="1" applyFill="1" applyBorder="1" applyAlignment="1">
      <alignment horizontal="right" vertical="center"/>
    </xf>
    <xf numFmtId="4" fontId="0" fillId="0" borderId="35" xfId="41" quotePrefix="1" applyNumberFormat="1" applyFont="1" applyFill="1" applyBorder="1" applyAlignment="1">
      <alignment horizontal="right"/>
    </xf>
    <xf numFmtId="4" fontId="29" fillId="14" borderId="8" xfId="41" applyNumberFormat="1" applyFont="1" applyFill="1" applyBorder="1" applyAlignment="1">
      <alignment horizontal="right"/>
    </xf>
    <xf numFmtId="4" fontId="29" fillId="14" borderId="33" xfId="0" applyNumberFormat="1" applyFont="1" applyFill="1" applyBorder="1" applyAlignment="1">
      <alignment horizontal="right"/>
    </xf>
    <xf numFmtId="4" fontId="29" fillId="14" borderId="34" xfId="41" applyNumberFormat="1" applyFont="1" applyFill="1" applyBorder="1" applyAlignment="1">
      <alignment horizontal="right"/>
    </xf>
    <xf numFmtId="4" fontId="29" fillId="14" borderId="1" xfId="41" applyNumberFormat="1" applyFont="1" applyFill="1" applyBorder="1" applyAlignment="1">
      <alignment horizontal="right"/>
    </xf>
    <xf numFmtId="4" fontId="29" fillId="14" borderId="25" xfId="41" applyNumberFormat="1" applyFont="1" applyFill="1" applyBorder="1" applyAlignment="1">
      <alignment horizontal="right"/>
    </xf>
    <xf numFmtId="4" fontId="29" fillId="14" borderId="1" xfId="0" applyNumberFormat="1" applyFont="1" applyFill="1" applyBorder="1" applyAlignment="1">
      <alignment horizontal="right"/>
    </xf>
    <xf numFmtId="4" fontId="29" fillId="14" borderId="26" xfId="41" applyNumberFormat="1" applyFont="1" applyFill="1" applyBorder="1" applyAlignment="1">
      <alignment horizontal="right"/>
    </xf>
    <xf numFmtId="4" fontId="29" fillId="14" borderId="15" xfId="41" applyNumberFormat="1" applyFont="1" applyFill="1" applyBorder="1" applyAlignment="1">
      <alignment horizontal="right"/>
    </xf>
    <xf numFmtId="4" fontId="29" fillId="14" borderId="22" xfId="0" applyNumberFormat="1" applyFont="1" applyFill="1" applyBorder="1" applyAlignment="1">
      <alignment horizontal="right"/>
    </xf>
  </cellXfs>
  <cellStyles count="44">
    <cellStyle name=" 1" xfId="2"/>
    <cellStyle name="Accent1 2" xfId="3"/>
    <cellStyle name="Accent2 2" xfId="4"/>
    <cellStyle name="Accent3 2" xfId="5"/>
    <cellStyle name="Accent4 2" xfId="6"/>
    <cellStyle name="Accent5 2" xfId="7"/>
    <cellStyle name="Accent6 2" xfId="8"/>
    <cellStyle name="Bad 2" xfId="9"/>
    <cellStyle name="Check Cell 2" xfId="10"/>
    <cellStyle name="Comma 2" xfId="11"/>
    <cellStyle name="Dezimal_Data check PO Mortgage 2010 Q3JustBorrowers" xfId="12"/>
    <cellStyle name="Euro" xfId="13"/>
    <cellStyle name="Good 2" xfId="14"/>
    <cellStyle name="Heading 1 2" xfId="15"/>
    <cellStyle name="Heading 2 2" xfId="16"/>
    <cellStyle name="Heading 3 2" xfId="17"/>
    <cellStyle name="Heading 4 2" xfId="18"/>
    <cellStyle name="Komma" xfId="41" builtinId="3"/>
    <cellStyle name="Komma [0]_Betaling rente 2001" xfId="19"/>
    <cellStyle name="Komma 2" xfId="20"/>
    <cellStyle name="Linked Cell 2" xfId="21"/>
    <cellStyle name="Milliers [0]_espace.xls Graphique 17" xfId="22"/>
    <cellStyle name="Milliers_espace.xls Graphique 17" xfId="23"/>
    <cellStyle name="Monétaire [0]_espace.xls Graphique 17" xfId="24"/>
    <cellStyle name="Monétaire_espace.xls Graphique 17" xfId="25"/>
    <cellStyle name="Neutral 2" xfId="26"/>
    <cellStyle name="Normal" xfId="0" builtinId="0"/>
    <cellStyle name="Normal 2" xfId="1"/>
    <cellStyle name="Normal 5" xfId="27"/>
    <cellStyle name="Note 2" xfId="28"/>
    <cellStyle name="Percent 2" xfId="29"/>
    <cellStyle name="Prosent" xfId="42" builtinId="5"/>
    <cellStyle name="Standard 2" xfId="43"/>
    <cellStyle name="Standard_Moodys Covered Bond Input Template_Mortgage20080430" xfId="30"/>
    <cellStyle name="Style 1" xfId="31"/>
    <cellStyle name="Title 2" xfId="32"/>
    <cellStyle name="Tusental (0)_Investor report.xls Diagram 1" xfId="33"/>
    <cellStyle name="Tusental_Investor report.xls Diagram 1" xfId="34"/>
    <cellStyle name="Valuta (0)_Investor report.xls Diagram 1" xfId="35"/>
    <cellStyle name="桁区切り [0.00]_municipalies_in_sweden" xfId="36"/>
    <cellStyle name="桁区切り_municipalies_in_sweden" xfId="37"/>
    <cellStyle name="標準_municipalies_in_sweden" xfId="38"/>
    <cellStyle name="通貨 [0.00]_municipalies_in_sweden" xfId="39"/>
    <cellStyle name="通貨_municipalies_in_sweden" xfI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1</xdr:row>
      <xdr:rowOff>0</xdr:rowOff>
    </xdr:from>
    <xdr:to>
      <xdr:col>5</xdr:col>
      <xdr:colOff>76200</xdr:colOff>
      <xdr:row>5</xdr:row>
      <xdr:rowOff>161131</xdr:rowOff>
    </xdr:to>
    <xdr:pic>
      <xdr:nvPicPr>
        <xdr:cNvPr id="2" name="Picture 1" descr="MIS_RGB_Blue.jpg"/>
        <xdr:cNvPicPr>
          <a:picLocks noChangeAspect="1"/>
        </xdr:cNvPicPr>
      </xdr:nvPicPr>
      <xdr:blipFill>
        <a:blip xmlns:r="http://schemas.openxmlformats.org/officeDocument/2006/relationships" r:embed="rId1"/>
        <a:stretch>
          <a:fillRect/>
        </a:stretch>
      </xdr:blipFill>
      <xdr:spPr>
        <a:xfrm>
          <a:off x="514350" y="190500"/>
          <a:ext cx="2609850" cy="923131"/>
        </a:xfrm>
        <a:prstGeom prst="rect">
          <a:avLst/>
        </a:prstGeom>
        <a:noFill/>
        <a:ln w="9525">
          <a:noFill/>
        </a:ln>
      </xdr:spPr>
    </xdr:pic>
    <xdr:clientData/>
  </xdr:twoCellAnchor>
  <xdr:twoCellAnchor>
    <xdr:from>
      <xdr:col>1</xdr:col>
      <xdr:colOff>47625</xdr:colOff>
      <xdr:row>6</xdr:row>
      <xdr:rowOff>95250</xdr:rowOff>
    </xdr:from>
    <xdr:to>
      <xdr:col>16</xdr:col>
      <xdr:colOff>571500</xdr:colOff>
      <xdr:row>25</xdr:row>
      <xdr:rowOff>0</xdr:rowOff>
    </xdr:to>
    <xdr:sp macro="" textlink="">
      <xdr:nvSpPr>
        <xdr:cNvPr id="3" name="TextBox 2"/>
        <xdr:cNvSpPr txBox="1"/>
      </xdr:nvSpPr>
      <xdr:spPr>
        <a:xfrm>
          <a:off x="657225" y="1238250"/>
          <a:ext cx="9667875" cy="352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quarterly report contains information provided by or on behalf of the issuer with respect to the relevant covered bond programme together with Moody’s proprietary metrics.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The information provided by the issuer can be found under the heading “Issuer Data” and consists primarily of items referenced in the Guidelines of the European Central Bank of 2 November 2016, amending Guideline (EU) 2015/510 on the implementation of the Eurosystem monetary policy framework (ECB/2016/31) (the Guidelines). The Guidelines require that the information is published on a quarterly basis, within eight weeks of quarter-end, as part of the Eurosystem credit assessment framework (ECAF) requirements for covered bonds in Eurosystem operations. Moody’s is an external credit assessment institution (ECAI) for the purposes of ECAF (for further details on ECAF and ECAIs please refer to the Guidelines).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Moody’s will endeavour to publish the above-referenced information in the timeframe required by the Guidelines and, in respect of information provided via Moody’s quarterly report template, materially in the form in which it was received from the issuer or its agent.  Moody’s can give no assurance that the published information will be accurate or sufficient for the Eurosystem to determine that the covered bonds are compliant with the ECAF requirements as set out in the Guidelines. If information is provided more than four weeks after the quarter-end, or if incomplete information is provided, Moody’s may not publish the quarterly report, or may publish a late or incomplete report. Although Moody’s encourages issuers to report data in a consistent manner, there may be differences in the way that data is categorised by issuers. Moody’s is unable to accept any responsibility for failure to publish the information or for late, incomplete or insufficient published information and/or the covered bonds being ineligible under ECAF, as determined by the Eurosystem.</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Definitions of terms used in this quarterly report can be found under the heading “Definitions”.</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Please refer to the copyright notice and disclaimer under the heading “Disclaimer” for more details.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0</xdr:row>
      <xdr:rowOff>0</xdr:rowOff>
    </xdr:from>
    <xdr:to>
      <xdr:col>2</xdr:col>
      <xdr:colOff>2095500</xdr:colOff>
      <xdr:row>4</xdr:row>
      <xdr:rowOff>161131</xdr:rowOff>
    </xdr:to>
    <xdr:pic>
      <xdr:nvPicPr>
        <xdr:cNvPr id="2" name="Picture 1" descr="MIS_RGB_Blue.jpg"/>
        <xdr:cNvPicPr>
          <a:picLocks noChangeAspect="1"/>
        </xdr:cNvPicPr>
      </xdr:nvPicPr>
      <xdr:blipFill>
        <a:blip xmlns:r="http://schemas.openxmlformats.org/officeDocument/2006/relationships" r:embed="rId1"/>
        <a:stretch>
          <a:fillRect/>
        </a:stretch>
      </xdr:blipFill>
      <xdr:spPr>
        <a:xfrm>
          <a:off x="514350" y="0"/>
          <a:ext cx="2609850" cy="923131"/>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xdr:from>
          <xdr:col>5</xdr:col>
          <xdr:colOff>933450</xdr:colOff>
          <xdr:row>16</xdr:row>
          <xdr:rowOff>152400</xdr:rowOff>
        </xdr:from>
        <xdr:to>
          <xdr:col>5</xdr:col>
          <xdr:colOff>3676650</xdr:colOff>
          <xdr:row>17</xdr:row>
          <xdr:rowOff>161925</xdr:rowOff>
        </xdr:to>
        <xdr:sp macro="" textlink="">
          <xdr:nvSpPr>
            <xdr:cNvPr id="1025" name="Button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nb-NO" sz="1100" b="0" i="0" u="none" strike="noStrike" baseline="0">
                  <a:solidFill>
                    <a:srgbClr val="000000"/>
                  </a:solidFill>
                  <a:latin typeface="Calibri"/>
                </a:rPr>
                <a:t>Import Data From Moodys Input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923925</xdr:colOff>
          <xdr:row>17</xdr:row>
          <xdr:rowOff>352425</xdr:rowOff>
        </xdr:from>
        <xdr:to>
          <xdr:col>5</xdr:col>
          <xdr:colOff>3667125</xdr:colOff>
          <xdr:row>18</xdr:row>
          <xdr:rowOff>904875</xdr:rowOff>
        </xdr:to>
        <xdr:sp macro="" textlink="">
          <xdr:nvSpPr>
            <xdr:cNvPr id="1026" name="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nb-NO" sz="1100" b="0" i="0" u="none" strike="noStrike" baseline="0">
                  <a:solidFill>
                    <a:srgbClr val="000000"/>
                  </a:solidFill>
                  <a:latin typeface="Calibri"/>
                </a:rPr>
                <a:t>Import Data From HTT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114300</xdr:rowOff>
    </xdr:from>
    <xdr:to>
      <xdr:col>20</xdr:col>
      <xdr:colOff>333375</xdr:colOff>
      <xdr:row>33</xdr:row>
      <xdr:rowOff>85725</xdr:rowOff>
    </xdr:to>
    <xdr:sp macro="" textlink="">
      <xdr:nvSpPr>
        <xdr:cNvPr id="2" name="TextBox 1"/>
        <xdr:cNvSpPr txBox="1"/>
      </xdr:nvSpPr>
      <xdr:spPr>
        <a:xfrm>
          <a:off x="76200" y="114300"/>
          <a:ext cx="12449175" cy="6257925"/>
        </a:xfrm>
        <a:prstGeom prst="rect">
          <a:avLst/>
        </a:prstGeom>
        <a:noFill/>
        <a:ln>
          <a:solidFill>
            <a:srgbClr val="BCBCBC"/>
          </a:solidFill>
        </a:ln>
      </xdr:spPr>
      <xdr:style>
        <a:lnRef idx="0">
          <a:scrgbClr r="0" g="0" b="0"/>
        </a:lnRef>
        <a:fillRef idx="0">
          <a:scrgbClr r="0" g="0" b="0"/>
        </a:fillRef>
        <a:effectRef idx="0">
          <a:scrgbClr r="0" g="0" b="0"/>
        </a:effectRef>
        <a:fontRef idx="minor">
          <a:schemeClr val="dk1"/>
        </a:fontRef>
      </xdr:style>
      <xdr:txBody>
        <a:bodyPr tIns="91440" bIns="91440" rtlCol="0"/>
        <a:lstStyle/>
        <a:p>
          <a:r>
            <a:rPr lang="en-US" sz="800">
              <a:solidFill>
                <a:schemeClr val="dk1"/>
              </a:solidFill>
              <a:effectLst/>
              <a:latin typeface="+mn-lt"/>
              <a:ea typeface="+mn-ea"/>
              <a:cs typeface="+mn-cs"/>
            </a:rPr>
            <a:t>© 2018</a:t>
          </a:r>
          <a:r>
            <a:rPr lang="en-US" sz="800" baseline="0">
              <a:solidFill>
                <a:schemeClr val="dk1"/>
              </a:solidFill>
              <a:effectLst/>
              <a:latin typeface="+mn-lt"/>
              <a:ea typeface="+mn-ea"/>
              <a:cs typeface="+mn-cs"/>
            </a:rPr>
            <a:t> </a:t>
          </a:r>
          <a:r>
            <a:rPr lang="en-US" sz="800">
              <a:solidFill>
                <a:schemeClr val="dk1"/>
              </a:solidFill>
              <a:effectLst/>
              <a:latin typeface="+mn-lt"/>
              <a:ea typeface="+mn-ea"/>
              <a:cs typeface="+mn-cs"/>
            </a:rPr>
            <a:t>Moody’s Corporation, Moody’s Investors Service, Inc., Moody’s Analytics, Inc. and/or their licensors and affiliates (collectively, “MOODY’S”). All rights reserved.</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CREDIT RATINGS ISSUED BY MOODY'S INVESTORS SERVICE, INC. AND ITS RATINGS AFFILIATES (“MIS”) ARE MOODY’S CURRENT OPINIONS OF THE RELATIVE FUTURE CREDIT RISK OF ENTITIES, CREDIT COMMITMENTS, OR DEBT OR DEBT-LIKE SECURITIES, AND MOODY’S PUBLICATIONS MAY INCLUDE MOODY’S CURRENT OPINIONS OF THE RELATIVE FUTURE CREDIT RISK OF ENTITIES, CREDIT COMMITMENTS, OR DEBT OR DEBT-LIKE SECURITIES. MOODY’S DEFINES CREDIT RISK AS THE RISK THAT AN ENTITY MAY NOT MEET ITS CONTRACTUAL, FINANCIAL OBLIGATIONS AS THEY COME DUE AND ANY ESTIMATED FINANCIAL LOSS IN THE EVENT OF DEFAULT. CREDIT RATINGS DO NOT ADDRESS ANY OTHER RISK, INCLUDING BUT NOT LIMITED TO: LIQUIDITY RISK, MARKET VALUE RISK, OR PRICE VOLATILITY. CREDIT RATINGS AND MOODY’S OPINIONS INCLUDED IN MOODY’S PUBLICATIONS ARE NOT STATEMENTS OF CURRENT OR HISTORICAL FACT. MOODY’S PUBLICATIONS MAY ALSO INCLUDE QUANTITATIVE MODEL-BASED ESTIMATES OF CREDIT RISK AND RELATED OPINIONS OR COMMENTARY PUBLISHED BY MOODY’S ANALYTICS, INC. CREDIT RATINGS AND MOODY’S PUBLICATIONS DO NOT CONSTITUTE OR PROVIDE INVESTMENT OR FINANCIAL ADVICE, AND CREDIT RATINGS AND MOODY’S PUBLICATIONS ARE NOT AND DO NOT PROVIDE RECOMMENDATIONS TO PURCHASE, SELL, OR HOLD PARTICULAR SECURITIES. NEITHER CREDIT RATINGS NOR MOODY’S PUBLICATIONS COMMENT ON THE SUITABILITY OF AN INVESTMENT FOR ANY PARTICULAR INVESTOR. MOODY’S ISSUES ITS CREDIT RATINGS AND PUBLISHES MOODY’S PUBLICATIONS WITH THE EXPECTATION AND UNDERSTANDING THAT EACH INVESTOR WILL, WITH DUE CARE, MAKE ITS OWN STUDY AND EVALUATION OF EACH SECURITY THAT IS UNDER CONSIDERATION FOR PURCHASE, HOLDING, OR SALE.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CREDIT RATINGS AND MOODY’S PUBLICATIONS ARE NOT INTENDED FOR USE BY RETAIL INVESTORS AND IT WOULD BE RECKLESS AND INAPPROPRIATE FOR RETAIL INVESTORS TO USE MOODY’S CREDIT RATINGS OR MOODY’S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PROTECTED BY LAW, INCLUDING BUT NOT LIMITED TO, COPYRIGHT LAW, AND NONE OF SUCH INFORMATION MAY BE COPIED OR OTHERWISE REPRODUCED, REPACKAGED, FURTHER TRANSMITTED, TRANSFERRED, DISSEMINATED, REDISTRIBUTED OR RESOLD, OR STORED FOR SUBSEQUENT USE FOR ANY SUCH PURPOSE, IN WHOLE OR IN PART, IN ANY FORM OR MANNER OR BY ANY MEANS WHATSOEVER, BY ANY PERSON WITHOUT MOODY’S PRIOR WRITTEN CONSENT.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All information contained herein is obtained by MOODY’S from sources believed by it to be accurate and reliable. Because of the possibility of human or mechanical error as well as other factors, however, all information contained herein is provided “AS IS” without warranty of any kind. MOODY'S adopts all necessary measures so that the information it uses in assigning a credit rating is of sufficient quality and from sources MOODY'S considers to be reliable including, when appropriate, independent third-party sources. However, MOODY’S is not an auditor and cannot in every instance independently verify or validate information received in the rating process or in preparing the Moody’s publications. </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to any person or entity for any indirect, special, consequential, or incidental losses or damages whatsoever arising from or in connection with the information contained herein or the use of or inability to use any such information, even if MOODY’S or any of its directors, officers, employees, agents, representatives, licensors or suppliers is advised in advance of the possibility of such losses or damages, including but not limited to: (a) any loss of present or prospective profits or (b) any loss or damage arising where the relevant financial instrument is not the subject of a particular credit rating assigned by MOODY’S.</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To the extent permitted by law, MOODY’S and its directors, officers, employees, agents, representatives, licensors and suppliers disclaim liability for any direct or compensatory losses or damages caused to any person or entity, including but not limited to by any negligence (but excluding fraud, willful misconduct or any other type of liability that, for the avoidance of doubt, by law cannot be excluded) on the part of, or any contingency within or beyond the control of, MOODY’S or any of its directors, officers, employees, agents, representatives, licensors or suppliers, arising from or in connection with the information contained herein or the use of or inability to use any such information.</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NO WARRANTY, EXPRESS OR IMPLIED, AS TO THE ACCURACY, TIMELINESS, COMPLETENESS, MERCHANTABILITY OR FITNESS FOR ANY PARTICULAR PURPOSE OF ANY SUCH RATING OR OTHER OPINION OR INFORMATION IS GIVEN OR MADE BY MOODY’S IN ANY FORM OR MANNER WHATSOEVER.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Moody’s Investors Service, Inc., a wholly-owned credit rating agency subsidiary of Moody’s Corporation (“MCO”), hereby discloses that most issuers of debt securities (including corporate and municipal bonds, debentures, notes and commercial paper) and preferred stock rated by Moody’s Investors Service, Inc. have, prior to assignment of any rating, agreed to pay to Moody’s Investors Service, Inc. for appraisal and rating services rendered by it fees ranging from $1,500 to approximately $2,500,000. MCO and MIS also maintain policies and procedures to address the independence of MIS’s ratings and rating processes. Information regarding certain affiliations that may exist between directors of MCO and rated entities, and between entities who hold ratings from MIS and have also publicly reported to the SEC an ownership interest in MCO of more than 5%, is posted annually at </a:t>
          </a:r>
          <a:r>
            <a:rPr lang="en-US" sz="800" u="sng">
              <a:solidFill>
                <a:schemeClr val="dk1"/>
              </a:solidFill>
              <a:effectLst/>
              <a:latin typeface="+mn-lt"/>
              <a:ea typeface="+mn-ea"/>
              <a:cs typeface="+mn-cs"/>
              <a:hlinkClick xmlns:r="http://schemas.openxmlformats.org/officeDocument/2006/relationships" r:id=""/>
            </a:rPr>
            <a:t>www.moodys.com</a:t>
          </a:r>
          <a:r>
            <a:rPr lang="en-US" sz="800">
              <a:solidFill>
                <a:schemeClr val="dk1"/>
              </a:solidFill>
              <a:effectLst/>
              <a:latin typeface="+mn-lt"/>
              <a:ea typeface="+mn-ea"/>
              <a:cs typeface="+mn-cs"/>
            </a:rPr>
            <a:t> under the heading “Investor Relations — Corporate Governance — Director and Shareholder Affiliation Policy.”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Australia only: Any publication into Australia of this document is pursuant to the Australian Financial Services License of MOODY’S affiliate, Moody’s Investors Service Pty Limited ABN 61 003 399 657AFSL 336969 and/or Moody’s Analytics Australia Pty Ltd ABN 94 105 136 972 AFSL 383569 (as applicable). This document is intended to be provided only to “wholesale clients” within the meaning of section 761G of the Corporations Act 2001. By continuing to access this document from within Australia, you represent to MOODY’S that you are, or are accessing the document as a representative of, a “wholesale client” and that neither you nor the entity you represent will directly or indirectly disseminate this document or its contents to “retail clients” within the meaning of section 761G of the Corporations Act 2001. MOODY’S credit rating is an opinion as to the creditworthiness of a debt obligation of the issuer, not on the equity securities of the issuer or any form of security that is available to retail investors. It would be reckless and inappropriate for retail investors to use MOODY’S credit ratings or publications when making an investment decision. If in doubt you should contact your financial or other professional adviser.</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Additional terms for Japan only: Moody's Japan K.K. (“MJKK”) is a wholly-owned credit rating agency subsidiary of Moody's Group Japan G.K., which is wholly-owned by Moody’s Overseas Holdings Inc., a wholly-owned subsidiary of MCO. Moody’s SF Japan K.K. (“MSFJ”) is a wholly-owned credit rating agency subsidiary of MJKK. MSFJ is not a Nationally Recognized Statistical Rating Organization (“NRSRO”). Therefore, credit ratings assigned by MSFJ are Non-NRSRO Credit Ratings. Non-NRSRO Credit Ratings are assigned by an entity that is not a NRSRO and, consequently, the rated obligation will not qualify for certain types of treatment under U.S. laws. MJKK and MSFJ are credit rating agencies registered with the Japan Financial Services Agency and their registration numbers are FSA Commissioner (Ratings) No. 2 and 3 respectively.</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or MSFJ (as applicable) hereby disclose that most issuers of debt securities (including corporate and municipal bonds, debentures, notes and commercial paper) and preferred stock rated by MJKK or MSFJ (as applicable) have, prior to assignment of any rating, agreed to pay to MJKK or MSFJ (as applicable) for appraisal and rating services rendered by it fees ranging from JPY200,000 to approximately JPY350,000,000.</a:t>
          </a:r>
        </a:p>
        <a:p>
          <a:r>
            <a:rPr lang="en-US" sz="800">
              <a:solidFill>
                <a:schemeClr val="dk1"/>
              </a:solidFill>
              <a:effectLst/>
              <a:latin typeface="+mn-lt"/>
              <a:ea typeface="+mn-ea"/>
              <a:cs typeface="+mn-cs"/>
            </a:rPr>
            <a:t> </a:t>
          </a:r>
        </a:p>
        <a:p>
          <a:r>
            <a:rPr lang="en-US" sz="800">
              <a:solidFill>
                <a:schemeClr val="dk1"/>
              </a:solidFill>
              <a:effectLst/>
              <a:latin typeface="+mn-lt"/>
              <a:ea typeface="+mn-ea"/>
              <a:cs typeface="+mn-cs"/>
            </a:rPr>
            <a:t>MJKK and MSFJ also maintain policies and procedures to address Japanese regulatory requirements.</a:t>
          </a:r>
        </a:p>
        <a:p>
          <a:pPr algn="l"/>
          <a:endParaRPr lang="en-US" sz="800">
            <a:latin typeface="Bliss Pro ExtraLigh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G24" sqref="G24"/>
    </sheetView>
  </sheetViews>
  <sheetFormatPr baseColWidth="10" defaultColWidth="9.140625" defaultRowHeight="15" x14ac:dyDescent="0.25"/>
  <cols>
    <col min="1" max="16384" width="9.140625" style="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sheetPr>
  <dimension ref="A6:I28"/>
  <sheetViews>
    <sheetView workbookViewId="0">
      <selection activeCell="C2" sqref="C2"/>
    </sheetView>
  </sheetViews>
  <sheetFormatPr baseColWidth="10" defaultColWidth="9.140625" defaultRowHeight="15" x14ac:dyDescent="0.25"/>
  <cols>
    <col min="1" max="1" width="5.7109375" style="1" customWidth="1"/>
    <col min="2" max="2" width="7.7109375" style="1" customWidth="1"/>
    <col min="3" max="3" width="74.7109375" style="1" customWidth="1"/>
    <col min="4" max="4" width="5.7109375" style="1" customWidth="1"/>
    <col min="5" max="5" width="7.7109375" style="1" customWidth="1"/>
    <col min="6" max="6" width="74.7109375" style="1" customWidth="1"/>
    <col min="7" max="7" width="5.7109375" style="1" customWidth="1"/>
    <col min="8" max="8" width="9.140625" style="1"/>
    <col min="9" max="9" width="74.7109375" style="1" customWidth="1"/>
    <col min="10" max="16384" width="9.140625" style="1"/>
  </cols>
  <sheetData>
    <row r="6" spans="1:9" x14ac:dyDescent="0.25">
      <c r="B6" s="9"/>
      <c r="E6" s="9"/>
      <c r="F6" s="2"/>
    </row>
    <row r="7" spans="1:9" x14ac:dyDescent="0.25">
      <c r="B7" s="9"/>
      <c r="E7" s="9"/>
      <c r="F7" s="2"/>
    </row>
    <row r="8" spans="1:9" x14ac:dyDescent="0.25">
      <c r="B8" s="9"/>
      <c r="C8" s="2"/>
      <c r="E8" s="9"/>
      <c r="F8" s="2"/>
    </row>
    <row r="9" spans="1:9" x14ac:dyDescent="0.25">
      <c r="A9" s="2"/>
      <c r="B9" s="9"/>
      <c r="C9" s="2"/>
    </row>
    <row r="10" spans="1:9" x14ac:dyDescent="0.25">
      <c r="A10" s="2"/>
      <c r="B10" s="9"/>
      <c r="C10" s="2"/>
    </row>
    <row r="11" spans="1:9" x14ac:dyDescent="0.25">
      <c r="A11" s="2"/>
      <c r="B11" s="5" t="s">
        <v>946</v>
      </c>
      <c r="C11" s="3"/>
      <c r="E11" s="5" t="s">
        <v>938</v>
      </c>
      <c r="F11" s="2"/>
      <c r="H11" s="5"/>
      <c r="I11" s="2"/>
    </row>
    <row r="12" spans="1:9" x14ac:dyDescent="0.25">
      <c r="A12" s="2"/>
      <c r="E12" s="2"/>
      <c r="F12" s="2"/>
      <c r="H12" s="2"/>
      <c r="I12" s="2"/>
    </row>
    <row r="13" spans="1:9" ht="42.75" x14ac:dyDescent="0.25">
      <c r="A13" s="2"/>
      <c r="B13" s="8">
        <v>1</v>
      </c>
      <c r="C13" s="10" t="s">
        <v>949</v>
      </c>
      <c r="E13" s="8">
        <v>1</v>
      </c>
      <c r="F13" s="10" t="s">
        <v>939</v>
      </c>
      <c r="H13" s="6"/>
      <c r="I13" s="11"/>
    </row>
    <row r="14" spans="1:9" ht="28.5" x14ac:dyDescent="0.25">
      <c r="A14" s="2"/>
      <c r="B14" s="8">
        <v>2</v>
      </c>
      <c r="C14" s="10" t="s">
        <v>43</v>
      </c>
      <c r="E14" s="8">
        <v>2</v>
      </c>
      <c r="F14" s="10" t="s">
        <v>615</v>
      </c>
      <c r="H14" s="6"/>
      <c r="I14" s="11"/>
    </row>
    <row r="15" spans="1:9" ht="28.5" x14ac:dyDescent="0.25">
      <c r="A15" s="2"/>
      <c r="B15" s="8">
        <v>3</v>
      </c>
      <c r="C15" s="10" t="s">
        <v>617</v>
      </c>
      <c r="E15" s="8">
        <v>3</v>
      </c>
      <c r="F15" s="10" t="s">
        <v>616</v>
      </c>
      <c r="H15" s="6"/>
      <c r="I15" s="11"/>
    </row>
    <row r="16" spans="1:9" ht="28.5" x14ac:dyDescent="0.25">
      <c r="A16" s="2"/>
      <c r="B16" s="8">
        <v>4</v>
      </c>
      <c r="C16" s="10" t="s">
        <v>618</v>
      </c>
      <c r="E16" s="26"/>
      <c r="F16" s="27"/>
    </row>
    <row r="17" spans="1:6" ht="71.25" x14ac:dyDescent="0.25">
      <c r="A17" s="2"/>
      <c r="B17" s="8">
        <v>5</v>
      </c>
      <c r="C17" s="10" t="s">
        <v>948</v>
      </c>
      <c r="E17" s="6"/>
      <c r="F17" s="11"/>
    </row>
    <row r="18" spans="1:6" ht="28.5" x14ac:dyDescent="0.25">
      <c r="A18" s="2"/>
      <c r="B18" s="8">
        <v>6</v>
      </c>
      <c r="C18" s="10" t="s">
        <v>619</v>
      </c>
      <c r="E18" s="6"/>
      <c r="F18" s="11"/>
    </row>
    <row r="19" spans="1:6" ht="79.5" customHeight="1" x14ac:dyDescent="0.25">
      <c r="A19" s="2"/>
      <c r="B19" s="8">
        <v>7</v>
      </c>
      <c r="C19" s="10" t="s">
        <v>966</v>
      </c>
      <c r="E19" s="6"/>
      <c r="F19" s="11"/>
    </row>
    <row r="20" spans="1:6" ht="28.5" x14ac:dyDescent="0.25">
      <c r="A20" s="2"/>
      <c r="B20" s="8">
        <v>8</v>
      </c>
      <c r="C20" s="10" t="s">
        <v>1002</v>
      </c>
      <c r="E20" s="6"/>
      <c r="F20" s="11"/>
    </row>
    <row r="21" spans="1:6" x14ac:dyDescent="0.25">
      <c r="A21" s="2"/>
      <c r="B21" s="6"/>
      <c r="C21" s="7"/>
    </row>
    <row r="22" spans="1:6" x14ac:dyDescent="0.25">
      <c r="A22" s="2"/>
      <c r="B22" s="6"/>
      <c r="C22" s="7"/>
    </row>
    <row r="23" spans="1:6" x14ac:dyDescent="0.25">
      <c r="A23" s="2"/>
      <c r="B23" s="6"/>
      <c r="C23" s="7"/>
    </row>
    <row r="24" spans="1:6" x14ac:dyDescent="0.25">
      <c r="A24" s="2"/>
      <c r="B24" s="6"/>
      <c r="C24" s="11"/>
    </row>
    <row r="25" spans="1:6" x14ac:dyDescent="0.25">
      <c r="B25" s="6"/>
      <c r="C25" s="7"/>
    </row>
    <row r="26" spans="1:6" x14ac:dyDescent="0.25">
      <c r="B26" s="6"/>
      <c r="C26" s="7"/>
    </row>
    <row r="27" spans="1:6" x14ac:dyDescent="0.25">
      <c r="B27" s="6"/>
      <c r="C27" s="7"/>
    </row>
    <row r="28" spans="1:6" x14ac:dyDescent="0.25">
      <c r="B28" s="4"/>
    </row>
  </sheetData>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ImportFromMoodysInputTemplate_Click">
                <anchor moveWithCells="1" sizeWithCells="1">
                  <from>
                    <xdr:col>5</xdr:col>
                    <xdr:colOff>933450</xdr:colOff>
                    <xdr:row>16</xdr:row>
                    <xdr:rowOff>152400</xdr:rowOff>
                  </from>
                  <to>
                    <xdr:col>5</xdr:col>
                    <xdr:colOff>3676650</xdr:colOff>
                    <xdr:row>17</xdr:row>
                    <xdr:rowOff>161925</xdr:rowOff>
                  </to>
                </anchor>
              </controlPr>
            </control>
          </mc:Choice>
        </mc:AlternateContent>
        <mc:AlternateContent xmlns:mc="http://schemas.openxmlformats.org/markup-compatibility/2006">
          <mc:Choice Requires="x14">
            <control shapeId="1026" r:id="rId5" name="Button 2">
              <controlPr defaultSize="0" print="0" autoFill="0" autoPict="0" macro="[0]!ImportFromHTT_Click">
                <anchor moveWithCells="1" sizeWithCells="1">
                  <from>
                    <xdr:col>5</xdr:col>
                    <xdr:colOff>923925</xdr:colOff>
                    <xdr:row>17</xdr:row>
                    <xdr:rowOff>352425</xdr:rowOff>
                  </from>
                  <to>
                    <xdr:col>5</xdr:col>
                    <xdr:colOff>3667125</xdr:colOff>
                    <xdr:row>18</xdr:row>
                    <xdr:rowOff>904875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200"/>
  <sheetViews>
    <sheetView tabSelected="1" topLeftCell="B1" zoomScale="82" zoomScaleNormal="82" workbookViewId="0">
      <selection activeCell="D5" sqref="D5"/>
    </sheetView>
  </sheetViews>
  <sheetFormatPr baseColWidth="10" defaultColWidth="9.140625" defaultRowHeight="15" x14ac:dyDescent="0.25"/>
  <cols>
    <col min="1" max="1" width="12" style="58" hidden="1" customWidth="1"/>
    <col min="2" max="2" width="43.5703125" style="53" customWidth="1"/>
    <col min="3" max="3" width="34.28515625" style="53" bestFit="1" customWidth="1"/>
    <col min="4" max="4" width="27.28515625" style="53" customWidth="1"/>
    <col min="5" max="5" width="43.28515625" style="53" bestFit="1" customWidth="1"/>
    <col min="6" max="6" width="25.85546875" style="53" customWidth="1"/>
    <col min="7" max="7" width="10.7109375" style="53" customWidth="1"/>
    <col min="8" max="8" width="43.28515625" style="53" bestFit="1" customWidth="1"/>
    <col min="9" max="9" width="25.85546875" style="53" customWidth="1"/>
    <col min="10" max="10" width="10.7109375" style="53" customWidth="1"/>
    <col min="11" max="11" width="43.28515625" style="53" bestFit="1" customWidth="1"/>
    <col min="12" max="12" width="25.85546875" style="53" customWidth="1"/>
    <col min="13" max="13" width="10.7109375" style="53" customWidth="1"/>
    <col min="14" max="14" width="43.28515625" style="53" bestFit="1" customWidth="1"/>
    <col min="15" max="15" width="25.85546875" style="53" customWidth="1"/>
    <col min="16" max="16" width="10.7109375" style="53" customWidth="1"/>
    <col min="17" max="17" width="43.28515625" style="53" bestFit="1" customWidth="1"/>
    <col min="18" max="18" width="25.85546875" style="53" customWidth="1"/>
    <col min="19" max="19" width="10.7109375" style="53" customWidth="1"/>
    <col min="20" max="20" width="43.28515625" style="53" bestFit="1" customWidth="1"/>
    <col min="21" max="21" width="25.85546875" style="53" customWidth="1"/>
    <col min="22" max="22" width="10.7109375" style="53" customWidth="1"/>
    <col min="23" max="23" width="43.28515625" style="53" bestFit="1" customWidth="1"/>
    <col min="24" max="24" width="25.85546875" style="53" customWidth="1"/>
    <col min="25" max="25" width="10.7109375" style="53" customWidth="1"/>
    <col min="26" max="26" width="43.28515625" style="53" bestFit="1" customWidth="1"/>
    <col min="27" max="27" width="25.85546875" style="53" customWidth="1"/>
    <col min="28" max="28" width="10.7109375" style="53" customWidth="1"/>
    <col min="29" max="29" width="43.28515625" style="53" bestFit="1" customWidth="1"/>
    <col min="30" max="30" width="25.85546875" style="53" customWidth="1"/>
    <col min="31" max="16384" width="9.140625" style="53"/>
  </cols>
  <sheetData>
    <row r="1" spans="1:28" x14ac:dyDescent="0.25">
      <c r="A1" s="58" t="s">
        <v>778</v>
      </c>
      <c r="B1" s="58" t="s">
        <v>1009</v>
      </c>
      <c r="G1" s="80"/>
    </row>
    <row r="2" spans="1:28" ht="15.75" thickBot="1" x14ac:dyDescent="0.3">
      <c r="B2" s="55" t="s">
        <v>22</v>
      </c>
      <c r="G2" s="80"/>
    </row>
    <row r="3" spans="1:28" x14ac:dyDescent="0.25">
      <c r="A3" s="58" t="s">
        <v>779</v>
      </c>
      <c r="B3" s="29" t="s">
        <v>566</v>
      </c>
      <c r="C3" s="57">
        <v>43921</v>
      </c>
      <c r="J3" s="69"/>
      <c r="K3" s="62"/>
      <c r="L3" s="62"/>
      <c r="M3" s="62"/>
      <c r="N3" s="62"/>
      <c r="O3" s="62"/>
      <c r="P3" s="62"/>
      <c r="Q3" s="62"/>
      <c r="R3" s="62"/>
      <c r="S3" s="62"/>
      <c r="T3" s="62"/>
      <c r="U3" s="62"/>
      <c r="V3" s="75"/>
      <c r="Y3" s="75"/>
      <c r="AB3" s="75"/>
    </row>
    <row r="4" spans="1:28" x14ac:dyDescent="0.25">
      <c r="A4" s="58" t="s">
        <v>780</v>
      </c>
      <c r="B4" s="17" t="s">
        <v>21</v>
      </c>
      <c r="C4" s="44" t="s">
        <v>401</v>
      </c>
    </row>
    <row r="5" spans="1:28" x14ac:dyDescent="0.25">
      <c r="A5" s="58" t="s">
        <v>781</v>
      </c>
      <c r="B5" s="17" t="s">
        <v>562</v>
      </c>
      <c r="C5" s="44">
        <v>266</v>
      </c>
    </row>
    <row r="6" spans="1:28" x14ac:dyDescent="0.25">
      <c r="A6" s="58" t="s">
        <v>782</v>
      </c>
      <c r="B6" s="17" t="s">
        <v>1</v>
      </c>
      <c r="C6" s="44" t="s">
        <v>72</v>
      </c>
    </row>
    <row r="7" spans="1:28" x14ac:dyDescent="0.25">
      <c r="A7" s="58" t="s">
        <v>783</v>
      </c>
      <c r="B7" s="17" t="s">
        <v>44</v>
      </c>
      <c r="C7" s="44" t="s">
        <v>16</v>
      </c>
    </row>
    <row r="8" spans="1:28" x14ac:dyDescent="0.25">
      <c r="A8" s="58" t="s">
        <v>784</v>
      </c>
      <c r="B8" s="17" t="s">
        <v>776</v>
      </c>
      <c r="C8" s="46">
        <v>0.11</v>
      </c>
    </row>
    <row r="9" spans="1:28" ht="15.75" thickBot="1" x14ac:dyDescent="0.3">
      <c r="A9" s="58" t="s">
        <v>785</v>
      </c>
      <c r="B9" s="19" t="s">
        <v>777</v>
      </c>
      <c r="C9" s="47" t="s">
        <v>411</v>
      </c>
    </row>
    <row r="11" spans="1:28" ht="15.75" thickBot="1" x14ac:dyDescent="0.3">
      <c r="B11" s="69" t="s">
        <v>0</v>
      </c>
      <c r="C11" s="59" t="s">
        <v>33</v>
      </c>
      <c r="D11" s="59" t="s">
        <v>32</v>
      </c>
    </row>
    <row r="12" spans="1:28" x14ac:dyDescent="0.25">
      <c r="A12" s="58" t="s">
        <v>790</v>
      </c>
      <c r="B12" s="29" t="s">
        <v>487</v>
      </c>
      <c r="C12" s="113">
        <v>16464520219</v>
      </c>
      <c r="D12" s="14"/>
    </row>
    <row r="13" spans="1:28" x14ac:dyDescent="0.25">
      <c r="A13" s="58" t="s">
        <v>792</v>
      </c>
      <c r="B13" s="17" t="s">
        <v>413</v>
      </c>
      <c r="C13" s="48">
        <f>IFERROR(UM_CoverPoolBalance-UM_CoverPoolSubstituteCollateral,UM_CoverPoolBalance)</f>
        <v>16056150939</v>
      </c>
      <c r="D13" s="39">
        <f>IFERROR(C13/$C$12,"")</f>
        <v>0.97519701305788775</v>
      </c>
    </row>
    <row r="14" spans="1:28" x14ac:dyDescent="0.25">
      <c r="A14" s="58" t="s">
        <v>793</v>
      </c>
      <c r="B14" s="17" t="s">
        <v>34</v>
      </c>
      <c r="C14" s="110">
        <v>408369280</v>
      </c>
      <c r="D14" s="39">
        <f>IFERROR(C14/$C$12,"")</f>
        <v>2.4802986942112241E-2</v>
      </c>
    </row>
    <row r="15" spans="1:28" x14ac:dyDescent="0.25">
      <c r="B15" s="17"/>
      <c r="C15" s="12"/>
      <c r="D15" s="32"/>
    </row>
    <row r="16" spans="1:28" x14ac:dyDescent="0.25">
      <c r="B16" s="17" t="s">
        <v>4</v>
      </c>
      <c r="C16" s="12"/>
      <c r="D16" s="32"/>
    </row>
    <row r="17" spans="1:6" x14ac:dyDescent="0.25">
      <c r="A17" s="58" t="s">
        <v>794</v>
      </c>
      <c r="B17" s="17" t="s">
        <v>25</v>
      </c>
      <c r="C17" s="110">
        <v>0</v>
      </c>
      <c r="D17" s="39">
        <f>IFERROR(C17/SUM(C17:C18),"")</f>
        <v>0</v>
      </c>
    </row>
    <row r="18" spans="1:6" x14ac:dyDescent="0.25">
      <c r="A18" s="58" t="s">
        <v>795</v>
      </c>
      <c r="B18" s="17" t="s">
        <v>19</v>
      </c>
      <c r="C18" s="110">
        <v>16464520219</v>
      </c>
      <c r="D18" s="39">
        <f>IFERROR(C18/SUM(C17:C18),"")</f>
        <v>1</v>
      </c>
    </row>
    <row r="19" spans="1:6" x14ac:dyDescent="0.25">
      <c r="B19" s="17"/>
      <c r="C19" s="12"/>
      <c r="D19" s="32"/>
    </row>
    <row r="20" spans="1:6" x14ac:dyDescent="0.25">
      <c r="A20" s="58" t="s">
        <v>786</v>
      </c>
      <c r="B20" s="54" t="s">
        <v>492</v>
      </c>
      <c r="C20" s="112">
        <v>11.297971402345423</v>
      </c>
      <c r="D20" s="32"/>
    </row>
    <row r="21" spans="1:6" x14ac:dyDescent="0.25">
      <c r="A21" s="58" t="s">
        <v>796</v>
      </c>
      <c r="B21" s="17" t="s">
        <v>774</v>
      </c>
      <c r="C21" s="110">
        <v>52.7</v>
      </c>
      <c r="D21" s="32"/>
    </row>
    <row r="22" spans="1:6" x14ac:dyDescent="0.25">
      <c r="A22" s="58" t="s">
        <v>797</v>
      </c>
      <c r="B22" s="17" t="s">
        <v>775</v>
      </c>
      <c r="C22" s="110">
        <v>251.4</v>
      </c>
      <c r="D22" s="32"/>
    </row>
    <row r="23" spans="1:6" x14ac:dyDescent="0.25">
      <c r="B23" s="17"/>
      <c r="C23" s="18"/>
      <c r="D23" s="33"/>
    </row>
    <row r="24" spans="1:6" x14ac:dyDescent="0.25">
      <c r="B24" s="17" t="s">
        <v>5</v>
      </c>
      <c r="C24" s="12"/>
      <c r="D24" s="32"/>
    </row>
    <row r="25" spans="1:6" x14ac:dyDescent="0.25">
      <c r="A25" s="58" t="s">
        <v>798</v>
      </c>
      <c r="B25" s="40" t="s">
        <v>401</v>
      </c>
      <c r="C25" s="110">
        <v>16464520219</v>
      </c>
      <c r="D25" s="39">
        <f>IFERROR(C25/SUM($C$25:$C$30),"")</f>
        <v>1</v>
      </c>
      <c r="F25" s="82"/>
    </row>
    <row r="26" spans="1:6" x14ac:dyDescent="0.25">
      <c r="A26" s="58" t="s">
        <v>799</v>
      </c>
      <c r="B26" s="40"/>
      <c r="C26" s="110"/>
      <c r="D26" s="39">
        <f t="shared" ref="D26:D30" si="0">IFERROR(C26/SUM($C$25:$C$30),"")</f>
        <v>0</v>
      </c>
    </row>
    <row r="27" spans="1:6" x14ac:dyDescent="0.25">
      <c r="A27" s="58" t="s">
        <v>800</v>
      </c>
      <c r="B27" s="40"/>
      <c r="C27" s="110"/>
      <c r="D27" s="39">
        <f t="shared" si="0"/>
        <v>0</v>
      </c>
    </row>
    <row r="28" spans="1:6" x14ac:dyDescent="0.25">
      <c r="A28" s="58" t="s">
        <v>801</v>
      </c>
      <c r="B28" s="40"/>
      <c r="C28" s="110"/>
      <c r="D28" s="39">
        <f t="shared" si="0"/>
        <v>0</v>
      </c>
    </row>
    <row r="29" spans="1:6" x14ac:dyDescent="0.25">
      <c r="A29" s="58" t="s">
        <v>802</v>
      </c>
      <c r="B29" s="40"/>
      <c r="C29" s="110"/>
      <c r="D29" s="39">
        <f t="shared" si="0"/>
        <v>0</v>
      </c>
    </row>
    <row r="30" spans="1:6" ht="15.75" thickBot="1" x14ac:dyDescent="0.3">
      <c r="A30" s="58" t="s">
        <v>811</v>
      </c>
      <c r="B30" s="23" t="s">
        <v>20</v>
      </c>
      <c r="C30" s="111">
        <v>0</v>
      </c>
      <c r="D30" s="95">
        <f t="shared" si="0"/>
        <v>0</v>
      </c>
    </row>
    <row r="32" spans="1:6" ht="15.75" thickBot="1" x14ac:dyDescent="0.3">
      <c r="B32" s="69" t="s">
        <v>3</v>
      </c>
      <c r="C32" s="59" t="s">
        <v>33</v>
      </c>
      <c r="D32" s="59" t="s">
        <v>32</v>
      </c>
    </row>
    <row r="33" spans="1:4" x14ac:dyDescent="0.25">
      <c r="A33" s="58" t="s">
        <v>789</v>
      </c>
      <c r="B33" s="29" t="s">
        <v>555</v>
      </c>
      <c r="C33" s="60">
        <v>14619000000</v>
      </c>
      <c r="D33" s="61"/>
    </row>
    <row r="34" spans="1:4" x14ac:dyDescent="0.25">
      <c r="A34" s="58" t="s">
        <v>787</v>
      </c>
      <c r="B34" s="17" t="s">
        <v>492</v>
      </c>
      <c r="C34" s="56">
        <v>3.4072973527601067</v>
      </c>
      <c r="D34" s="16"/>
    </row>
    <row r="35" spans="1:4" x14ac:dyDescent="0.25">
      <c r="A35" s="58" t="s">
        <v>788</v>
      </c>
      <c r="B35" s="17" t="s">
        <v>37</v>
      </c>
      <c r="C35" s="43" t="s">
        <v>1015</v>
      </c>
      <c r="D35" s="16"/>
    </row>
    <row r="36" spans="1:4" x14ac:dyDescent="0.25">
      <c r="B36" s="17"/>
      <c r="C36" s="12"/>
      <c r="D36" s="16"/>
    </row>
    <row r="37" spans="1:4" x14ac:dyDescent="0.25">
      <c r="B37" s="17" t="s">
        <v>4</v>
      </c>
      <c r="C37" s="12"/>
      <c r="D37" s="16"/>
    </row>
    <row r="38" spans="1:4" x14ac:dyDescent="0.25">
      <c r="A38" s="58" t="s">
        <v>803</v>
      </c>
      <c r="B38" s="17" t="s">
        <v>25</v>
      </c>
      <c r="C38" s="110">
        <v>1750000000</v>
      </c>
      <c r="D38" s="39">
        <f>IFERROR(C38/SUM($C$38:$C$39),"")</f>
        <v>0.11970723031671113</v>
      </c>
    </row>
    <row r="39" spans="1:4" x14ac:dyDescent="0.25">
      <c r="A39" s="58" t="s">
        <v>804</v>
      </c>
      <c r="B39" s="17" t="s">
        <v>19</v>
      </c>
      <c r="C39" s="110">
        <v>12869000000</v>
      </c>
      <c r="D39" s="39">
        <f>IFERROR(C39/SUM($C$38:$C$39),"")</f>
        <v>0.88029276968328884</v>
      </c>
    </row>
    <row r="40" spans="1:4" x14ac:dyDescent="0.25">
      <c r="B40" s="17"/>
      <c r="C40" s="18"/>
      <c r="D40" s="35"/>
    </row>
    <row r="41" spans="1:4" x14ac:dyDescent="0.25">
      <c r="B41" s="17" t="s">
        <v>5</v>
      </c>
      <c r="C41" s="12"/>
      <c r="D41" s="36"/>
    </row>
    <row r="42" spans="1:4" x14ac:dyDescent="0.25">
      <c r="A42" s="58" t="s">
        <v>805</v>
      </c>
      <c r="B42" s="40" t="s">
        <v>401</v>
      </c>
      <c r="C42" s="110">
        <v>14619000000</v>
      </c>
      <c r="D42" s="39">
        <f>IFERROR(C42/SUM($C$42:$C$47),"")</f>
        <v>1</v>
      </c>
    </row>
    <row r="43" spans="1:4" x14ac:dyDescent="0.25">
      <c r="A43" s="58" t="s">
        <v>806</v>
      </c>
      <c r="B43" s="40"/>
      <c r="C43" s="110"/>
      <c r="D43" s="39">
        <f t="shared" ref="D43:D47" si="1">IFERROR(C43/SUM($C$42:$C$47),"")</f>
        <v>0</v>
      </c>
    </row>
    <row r="44" spans="1:4" x14ac:dyDescent="0.25">
      <c r="A44" s="58" t="s">
        <v>807</v>
      </c>
      <c r="B44" s="40"/>
      <c r="C44" s="110"/>
      <c r="D44" s="39">
        <f t="shared" si="1"/>
        <v>0</v>
      </c>
    </row>
    <row r="45" spans="1:4" x14ac:dyDescent="0.25">
      <c r="A45" s="58" t="s">
        <v>808</v>
      </c>
      <c r="B45" s="40"/>
      <c r="C45" s="110"/>
      <c r="D45" s="39">
        <f t="shared" si="1"/>
        <v>0</v>
      </c>
    </row>
    <row r="46" spans="1:4" x14ac:dyDescent="0.25">
      <c r="A46" s="58" t="s">
        <v>809</v>
      </c>
      <c r="B46" s="40"/>
      <c r="C46" s="110"/>
      <c r="D46" s="39">
        <f>IFERROR(C46/SUM($C$42:$C$47),"")</f>
        <v>0</v>
      </c>
    </row>
    <row r="47" spans="1:4" ht="15.75" thickBot="1" x14ac:dyDescent="0.3">
      <c r="A47" s="58" t="s">
        <v>810</v>
      </c>
      <c r="B47" s="23" t="s">
        <v>20</v>
      </c>
      <c r="C47" s="111">
        <v>0</v>
      </c>
      <c r="D47" s="95">
        <f t="shared" si="1"/>
        <v>0</v>
      </c>
    </row>
    <row r="49" spans="1:6" ht="15.75" thickBot="1" x14ac:dyDescent="0.3">
      <c r="B49" s="75" t="s">
        <v>493</v>
      </c>
    </row>
    <row r="50" spans="1:6" x14ac:dyDescent="0.25">
      <c r="B50" s="85" t="s">
        <v>597</v>
      </c>
      <c r="C50" s="20" t="s">
        <v>0</v>
      </c>
      <c r="D50" s="14" t="s">
        <v>3</v>
      </c>
    </row>
    <row r="51" spans="1:6" x14ac:dyDescent="0.25">
      <c r="A51" s="58" t="s">
        <v>812</v>
      </c>
      <c r="B51" s="17" t="s">
        <v>598</v>
      </c>
      <c r="C51" s="110">
        <v>701960260.02259803</v>
      </c>
      <c r="D51" s="107">
        <v>969000000</v>
      </c>
    </row>
    <row r="52" spans="1:6" x14ac:dyDescent="0.25">
      <c r="A52" s="58" t="s">
        <v>813</v>
      </c>
      <c r="B52" s="17" t="s">
        <v>599</v>
      </c>
      <c r="C52" s="110">
        <v>838269380.18100595</v>
      </c>
      <c r="D52" s="107">
        <v>2500000000</v>
      </c>
      <c r="F52" s="83"/>
    </row>
    <row r="53" spans="1:6" x14ac:dyDescent="0.25">
      <c r="A53" s="58" t="s">
        <v>814</v>
      </c>
      <c r="B53" s="17" t="s">
        <v>600</v>
      </c>
      <c r="C53" s="110">
        <v>900275124.17086005</v>
      </c>
      <c r="D53" s="107">
        <v>2500000000</v>
      </c>
      <c r="F53" s="83"/>
    </row>
    <row r="54" spans="1:6" x14ac:dyDescent="0.25">
      <c r="A54" s="58" t="s">
        <v>815</v>
      </c>
      <c r="B54" s="17" t="s">
        <v>601</v>
      </c>
      <c r="C54" s="110">
        <v>1019890837.997643</v>
      </c>
      <c r="D54" s="107">
        <v>2500000000</v>
      </c>
      <c r="F54" s="83"/>
    </row>
    <row r="55" spans="1:6" x14ac:dyDescent="0.25">
      <c r="A55" s="58" t="s">
        <v>816</v>
      </c>
      <c r="B55" s="17" t="s">
        <v>602</v>
      </c>
      <c r="C55" s="110">
        <v>868744919.87482595</v>
      </c>
      <c r="D55" s="107">
        <v>2500000000</v>
      </c>
      <c r="F55" s="83"/>
    </row>
    <row r="56" spans="1:6" x14ac:dyDescent="0.25">
      <c r="A56" s="58" t="s">
        <v>817</v>
      </c>
      <c r="B56" s="17" t="s">
        <v>603</v>
      </c>
      <c r="C56" s="110">
        <v>2732753297.1820045</v>
      </c>
      <c r="D56" s="107">
        <v>3250000000</v>
      </c>
      <c r="F56" s="83"/>
    </row>
    <row r="57" spans="1:6" ht="15.75" thickBot="1" x14ac:dyDescent="0.3">
      <c r="A57" s="58" t="s">
        <v>818</v>
      </c>
      <c r="B57" s="23" t="s">
        <v>604</v>
      </c>
      <c r="C57" s="49">
        <f>IF(SUM(C51:C56) &gt; 0, IFERROR(UM_CoverPoolBalance-SUM(C51:C56),""), 0)</f>
        <v>9402626399.5710621</v>
      </c>
      <c r="D57" s="96">
        <f>IF(SUM(C51:C56) &gt; 0, IFERROR(UM_CoveredBondsBalance-SUM(D51:D56),""), 0)</f>
        <v>400000000</v>
      </c>
      <c r="F57" s="83"/>
    </row>
    <row r="58" spans="1:6" x14ac:dyDescent="0.25">
      <c r="F58" s="83"/>
    </row>
    <row r="59" spans="1:6" ht="15.75" thickBot="1" x14ac:dyDescent="0.3">
      <c r="B59" s="69" t="s">
        <v>26</v>
      </c>
      <c r="C59" s="62"/>
      <c r="F59" s="83"/>
    </row>
    <row r="60" spans="1:6" ht="15.75" thickBot="1" x14ac:dyDescent="0.3">
      <c r="B60" s="87" t="s">
        <v>791</v>
      </c>
      <c r="C60" s="70" t="s">
        <v>27</v>
      </c>
      <c r="F60" s="83"/>
    </row>
    <row r="61" spans="1:6" x14ac:dyDescent="0.25">
      <c r="A61" s="58" t="s">
        <v>819</v>
      </c>
      <c r="B61" s="88" t="s">
        <v>1018</v>
      </c>
      <c r="C61" s="16" t="s">
        <v>45</v>
      </c>
      <c r="F61" s="83"/>
    </row>
    <row r="62" spans="1:6" x14ac:dyDescent="0.25">
      <c r="A62" s="58" t="s">
        <v>820</v>
      </c>
      <c r="B62" s="89" t="s">
        <v>1003</v>
      </c>
      <c r="C62" s="16" t="s">
        <v>563</v>
      </c>
      <c r="F62" s="83"/>
    </row>
    <row r="63" spans="1:6" x14ac:dyDescent="0.25">
      <c r="A63" s="58" t="s">
        <v>821</v>
      </c>
      <c r="B63" s="89" t="s">
        <v>1003</v>
      </c>
      <c r="C63" s="16" t="s">
        <v>46</v>
      </c>
      <c r="F63" s="83"/>
    </row>
    <row r="64" spans="1:6" x14ac:dyDescent="0.25">
      <c r="A64" s="58" t="s">
        <v>822</v>
      </c>
      <c r="B64" s="89" t="s">
        <v>1003</v>
      </c>
      <c r="C64" s="16" t="s">
        <v>605</v>
      </c>
      <c r="F64" s="83"/>
    </row>
    <row r="65" spans="1:6" x14ac:dyDescent="0.25">
      <c r="A65" s="58" t="s">
        <v>823</v>
      </c>
      <c r="B65" s="89" t="s">
        <v>1003</v>
      </c>
      <c r="C65" s="16" t="s">
        <v>564</v>
      </c>
      <c r="F65" s="83"/>
    </row>
    <row r="66" spans="1:6" x14ac:dyDescent="0.25">
      <c r="A66" s="58" t="s">
        <v>824</v>
      </c>
      <c r="B66" s="89" t="s">
        <v>1003</v>
      </c>
      <c r="C66" s="16" t="s">
        <v>47</v>
      </c>
      <c r="F66" s="83"/>
    </row>
    <row r="67" spans="1:6" x14ac:dyDescent="0.25">
      <c r="A67" s="58" t="s">
        <v>825</v>
      </c>
      <c r="B67" s="89" t="s">
        <v>1018</v>
      </c>
      <c r="C67" s="16" t="s">
        <v>48</v>
      </c>
      <c r="F67" s="83"/>
    </row>
    <row r="68" spans="1:6" x14ac:dyDescent="0.25">
      <c r="A68" s="58" t="s">
        <v>826</v>
      </c>
      <c r="B68" s="89" t="s">
        <v>1003</v>
      </c>
      <c r="C68" s="16" t="s">
        <v>49</v>
      </c>
      <c r="F68" s="83"/>
    </row>
    <row r="69" spans="1:6" ht="15.75" thickBot="1" x14ac:dyDescent="0.3">
      <c r="A69" s="58" t="s">
        <v>827</v>
      </c>
      <c r="B69" s="90" t="s">
        <v>1003</v>
      </c>
      <c r="C69" s="22" t="s">
        <v>50</v>
      </c>
      <c r="F69" s="83"/>
    </row>
    <row r="70" spans="1:6" x14ac:dyDescent="0.25">
      <c r="F70" s="83"/>
    </row>
    <row r="71" spans="1:6" ht="15.75" thickBot="1" x14ac:dyDescent="0.3">
      <c r="B71" s="69" t="s">
        <v>28</v>
      </c>
      <c r="C71" s="62"/>
      <c r="D71" s="62"/>
      <c r="F71" s="83"/>
    </row>
    <row r="72" spans="1:6" ht="15.75" thickBot="1" x14ac:dyDescent="0.3">
      <c r="B72" s="63" t="s">
        <v>30</v>
      </c>
      <c r="C72" s="64" t="s">
        <v>408</v>
      </c>
      <c r="D72" s="65" t="s">
        <v>29</v>
      </c>
      <c r="F72" s="83"/>
    </row>
    <row r="73" spans="1:6" x14ac:dyDescent="0.25">
      <c r="A73" s="58" t="s">
        <v>828</v>
      </c>
      <c r="B73" s="40" t="s">
        <v>1016</v>
      </c>
      <c r="C73" s="41" t="s">
        <v>1028</v>
      </c>
      <c r="D73" s="42" t="s">
        <v>594</v>
      </c>
      <c r="F73" s="83"/>
    </row>
    <row r="74" spans="1:6" x14ac:dyDescent="0.25">
      <c r="A74" s="58" t="s">
        <v>829</v>
      </c>
      <c r="B74" s="40" t="s">
        <v>1017</v>
      </c>
      <c r="C74" s="43" t="s">
        <v>1019</v>
      </c>
      <c r="D74" s="44" t="s">
        <v>594</v>
      </c>
      <c r="F74" s="83"/>
    </row>
    <row r="75" spans="1:6" x14ac:dyDescent="0.25">
      <c r="A75" s="58" t="s">
        <v>830</v>
      </c>
      <c r="B75" s="40"/>
      <c r="C75" s="43"/>
      <c r="D75" s="44"/>
      <c r="F75" s="83"/>
    </row>
    <row r="76" spans="1:6" x14ac:dyDescent="0.25">
      <c r="A76" s="58" t="s">
        <v>831</v>
      </c>
      <c r="B76" s="40"/>
      <c r="C76" s="43"/>
      <c r="D76" s="44"/>
      <c r="F76" s="83"/>
    </row>
    <row r="77" spans="1:6" x14ac:dyDescent="0.25">
      <c r="A77" s="58" t="s">
        <v>832</v>
      </c>
      <c r="B77" s="40"/>
      <c r="C77" s="43"/>
      <c r="D77" s="44"/>
      <c r="F77" s="83"/>
    </row>
    <row r="78" spans="1:6" x14ac:dyDescent="0.25">
      <c r="A78" s="58" t="s">
        <v>833</v>
      </c>
      <c r="B78" s="40"/>
      <c r="C78" s="43"/>
      <c r="D78" s="44"/>
      <c r="F78" s="83"/>
    </row>
    <row r="79" spans="1:6" x14ac:dyDescent="0.25">
      <c r="A79" s="58" t="s">
        <v>834</v>
      </c>
      <c r="B79" s="40"/>
      <c r="C79" s="43"/>
      <c r="D79" s="44"/>
      <c r="F79" s="83"/>
    </row>
    <row r="80" spans="1:6" x14ac:dyDescent="0.25">
      <c r="A80" s="58" t="s">
        <v>835</v>
      </c>
      <c r="B80" s="40"/>
      <c r="C80" s="43"/>
      <c r="D80" s="44"/>
      <c r="F80" s="83"/>
    </row>
    <row r="81" spans="1:4" x14ac:dyDescent="0.25">
      <c r="A81" s="58" t="s">
        <v>836</v>
      </c>
      <c r="B81" s="40"/>
      <c r="C81" s="43"/>
      <c r="D81" s="44"/>
    </row>
    <row r="82" spans="1:4" x14ac:dyDescent="0.25">
      <c r="A82" s="58" t="s">
        <v>837</v>
      </c>
      <c r="B82" s="40"/>
      <c r="C82" s="43"/>
      <c r="D82" s="44"/>
    </row>
    <row r="83" spans="1:4" x14ac:dyDescent="0.25">
      <c r="A83" s="58" t="s">
        <v>838</v>
      </c>
      <c r="B83" s="40"/>
      <c r="C83" s="43"/>
      <c r="D83" s="44"/>
    </row>
    <row r="84" spans="1:4" x14ac:dyDescent="0.25">
      <c r="A84" s="58" t="s">
        <v>839</v>
      </c>
      <c r="B84" s="40"/>
      <c r="C84" s="43"/>
      <c r="D84" s="44"/>
    </row>
    <row r="85" spans="1:4" x14ac:dyDescent="0.25">
      <c r="A85" s="58" t="s">
        <v>840</v>
      </c>
      <c r="B85" s="40"/>
      <c r="C85" s="43"/>
      <c r="D85" s="44"/>
    </row>
    <row r="86" spans="1:4" x14ac:dyDescent="0.25">
      <c r="A86" s="58" t="s">
        <v>841</v>
      </c>
      <c r="B86" s="40"/>
      <c r="C86" s="43"/>
      <c r="D86" s="44"/>
    </row>
    <row r="87" spans="1:4" x14ac:dyDescent="0.25">
      <c r="A87" s="58" t="s">
        <v>842</v>
      </c>
      <c r="B87" s="40"/>
      <c r="C87" s="43"/>
      <c r="D87" s="44"/>
    </row>
    <row r="88" spans="1:4" x14ac:dyDescent="0.25">
      <c r="A88" s="58" t="s">
        <v>843</v>
      </c>
      <c r="B88" s="40"/>
      <c r="C88" s="43"/>
      <c r="D88" s="44"/>
    </row>
    <row r="89" spans="1:4" x14ac:dyDescent="0.25">
      <c r="A89" s="58" t="s">
        <v>844</v>
      </c>
      <c r="B89" s="40"/>
      <c r="C89" s="43"/>
      <c r="D89" s="44"/>
    </row>
    <row r="90" spans="1:4" x14ac:dyDescent="0.25">
      <c r="A90" s="58" t="s">
        <v>845</v>
      </c>
      <c r="B90" s="40"/>
      <c r="C90" s="43"/>
      <c r="D90" s="44"/>
    </row>
    <row r="91" spans="1:4" x14ac:dyDescent="0.25">
      <c r="A91" s="58" t="s">
        <v>846</v>
      </c>
      <c r="B91" s="40"/>
      <c r="C91" s="43"/>
      <c r="D91" s="44"/>
    </row>
    <row r="92" spans="1:4" x14ac:dyDescent="0.25">
      <c r="A92" s="58" t="s">
        <v>847</v>
      </c>
      <c r="B92" s="40"/>
      <c r="C92" s="43"/>
      <c r="D92" s="44"/>
    </row>
    <row r="93" spans="1:4" x14ac:dyDescent="0.25">
      <c r="A93" s="58" t="s">
        <v>848</v>
      </c>
      <c r="B93" s="40"/>
      <c r="C93" s="43"/>
      <c r="D93" s="44"/>
    </row>
    <row r="94" spans="1:4" x14ac:dyDescent="0.25">
      <c r="A94" s="58" t="s">
        <v>849</v>
      </c>
      <c r="B94" s="40"/>
      <c r="C94" s="43"/>
      <c r="D94" s="44"/>
    </row>
    <row r="95" spans="1:4" x14ac:dyDescent="0.25">
      <c r="A95" s="58" t="s">
        <v>850</v>
      </c>
      <c r="B95" s="40"/>
      <c r="C95" s="43"/>
      <c r="D95" s="44"/>
    </row>
    <row r="96" spans="1:4" x14ac:dyDescent="0.25">
      <c r="A96" s="58" t="s">
        <v>851</v>
      </c>
      <c r="B96" s="40"/>
      <c r="C96" s="43"/>
      <c r="D96" s="44"/>
    </row>
    <row r="97" spans="1:4" x14ac:dyDescent="0.25">
      <c r="A97" s="58" t="s">
        <v>852</v>
      </c>
      <c r="B97" s="40"/>
      <c r="C97" s="43"/>
      <c r="D97" s="44"/>
    </row>
    <row r="98" spans="1:4" x14ac:dyDescent="0.25">
      <c r="A98" s="58" t="s">
        <v>853</v>
      </c>
      <c r="B98" s="40"/>
      <c r="C98" s="43"/>
      <c r="D98" s="44"/>
    </row>
    <row r="99" spans="1:4" x14ac:dyDescent="0.25">
      <c r="A99" s="58" t="s">
        <v>854</v>
      </c>
      <c r="B99" s="40"/>
      <c r="C99" s="43"/>
      <c r="D99" s="44"/>
    </row>
    <row r="100" spans="1:4" x14ac:dyDescent="0.25">
      <c r="A100" s="58" t="s">
        <v>855</v>
      </c>
      <c r="B100" s="40"/>
      <c r="C100" s="43"/>
      <c r="D100" s="44"/>
    </row>
    <row r="101" spans="1:4" x14ac:dyDescent="0.25">
      <c r="A101" s="58" t="s">
        <v>856</v>
      </c>
      <c r="B101" s="40"/>
      <c r="C101" s="43"/>
      <c r="D101" s="44"/>
    </row>
    <row r="102" spans="1:4" x14ac:dyDescent="0.25">
      <c r="A102" s="58" t="s">
        <v>857</v>
      </c>
      <c r="B102" s="40"/>
      <c r="C102" s="43"/>
      <c r="D102" s="44"/>
    </row>
    <row r="103" spans="1:4" x14ac:dyDescent="0.25">
      <c r="A103" s="58" t="s">
        <v>858</v>
      </c>
      <c r="B103" s="40"/>
      <c r="C103" s="43"/>
      <c r="D103" s="44"/>
    </row>
    <row r="104" spans="1:4" x14ac:dyDescent="0.25">
      <c r="A104" s="58" t="s">
        <v>931</v>
      </c>
      <c r="B104" s="40"/>
      <c r="C104" s="43"/>
      <c r="D104" s="44"/>
    </row>
    <row r="105" spans="1:4" x14ac:dyDescent="0.25">
      <c r="A105" s="58" t="s">
        <v>932</v>
      </c>
      <c r="B105" s="40"/>
      <c r="C105" s="43"/>
      <c r="D105" s="44"/>
    </row>
    <row r="106" spans="1:4" x14ac:dyDescent="0.25">
      <c r="A106" s="58" t="s">
        <v>933</v>
      </c>
      <c r="B106" s="40"/>
      <c r="C106" s="43"/>
      <c r="D106" s="44"/>
    </row>
    <row r="107" spans="1:4" x14ac:dyDescent="0.25">
      <c r="A107" s="58" t="s">
        <v>934</v>
      </c>
      <c r="B107" s="40"/>
      <c r="C107" s="43"/>
      <c r="D107" s="44"/>
    </row>
    <row r="108" spans="1:4" x14ac:dyDescent="0.25">
      <c r="A108" s="58" t="s">
        <v>935</v>
      </c>
      <c r="B108" s="40"/>
      <c r="C108" s="43"/>
      <c r="D108" s="44"/>
    </row>
    <row r="109" spans="1:4" x14ac:dyDescent="0.25">
      <c r="A109" s="58" t="s">
        <v>936</v>
      </c>
      <c r="B109" s="40"/>
      <c r="C109" s="43"/>
      <c r="D109" s="44"/>
    </row>
    <row r="110" spans="1:4" ht="15.75" thickBot="1" x14ac:dyDescent="0.3">
      <c r="A110" s="58" t="s">
        <v>937</v>
      </c>
      <c r="B110" s="66"/>
      <c r="C110" s="67"/>
      <c r="D110" s="47"/>
    </row>
    <row r="112" spans="1:4" ht="15.75" thickBot="1" x14ac:dyDescent="0.3">
      <c r="B112" s="74" t="s">
        <v>488</v>
      </c>
    </row>
    <row r="113" spans="1:30" ht="15.75" thickBot="1" x14ac:dyDescent="0.3">
      <c r="B113" s="63" t="s">
        <v>6</v>
      </c>
      <c r="C113" s="64" t="s">
        <v>24</v>
      </c>
      <c r="D113" s="65" t="s">
        <v>33</v>
      </c>
    </row>
    <row r="114" spans="1:30" x14ac:dyDescent="0.25">
      <c r="A114" s="58" t="s">
        <v>859</v>
      </c>
      <c r="B114" s="40" t="s">
        <v>16</v>
      </c>
      <c r="C114" s="41" t="s">
        <v>16</v>
      </c>
      <c r="D114" s="73">
        <f>IF(OR(ISERROR(UM_Asset1Balance),UM_Asset1Balance=0),"",UM_Asset1Balance)</f>
        <v>16035834361</v>
      </c>
    </row>
    <row r="115" spans="1:30" x14ac:dyDescent="0.25">
      <c r="A115" s="58" t="s">
        <v>860</v>
      </c>
      <c r="B115" s="40"/>
      <c r="C115" s="43"/>
      <c r="D115" s="50" t="str">
        <f>IF(OR(ISERROR(UM_Asset2Balance),UM_Asset2Balance=0),"",UM_Asset2Balance)</f>
        <v/>
      </c>
    </row>
    <row r="116" spans="1:30" x14ac:dyDescent="0.25">
      <c r="A116" s="58" t="s">
        <v>861</v>
      </c>
      <c r="B116" s="40"/>
      <c r="C116" s="43"/>
      <c r="D116" s="50" t="str">
        <f>IF(OR(ISERROR(UM_Asset3Balance),UM_Asset3Balance=0),"",UM_Asset3Balance)</f>
        <v/>
      </c>
    </row>
    <row r="117" spans="1:30" x14ac:dyDescent="0.25">
      <c r="A117" s="58" t="s">
        <v>862</v>
      </c>
      <c r="B117" s="40"/>
      <c r="C117" s="43"/>
      <c r="D117" s="50" t="str">
        <f>IF(OR(ISERROR(UM_Asset4Balance),UM_Asset4Balance=0),"",UM_Asset4Balance)</f>
        <v/>
      </c>
    </row>
    <row r="118" spans="1:30" x14ac:dyDescent="0.25">
      <c r="A118" s="58" t="s">
        <v>863</v>
      </c>
      <c r="B118" s="40"/>
      <c r="C118" s="45"/>
      <c r="D118" s="50" t="str">
        <f>IF(OR(ISERROR(UM_Asset5Balance),UM_Asset5Balance=0),"",UM_Asset5Balance)</f>
        <v/>
      </c>
    </row>
    <row r="119" spans="1:30" x14ac:dyDescent="0.25">
      <c r="A119" s="58" t="s">
        <v>864</v>
      </c>
      <c r="B119" s="40"/>
      <c r="C119" s="43"/>
      <c r="D119" s="50" t="str">
        <f>IF(OR(ISERROR(UM_Asset6Balance),UM_Asset6Balance=0),"",UM_Asset6Balance)</f>
        <v/>
      </c>
    </row>
    <row r="120" spans="1:30" x14ac:dyDescent="0.25">
      <c r="A120" s="58" t="s">
        <v>865</v>
      </c>
      <c r="B120" s="40"/>
      <c r="C120" s="43"/>
      <c r="D120" s="50" t="str">
        <f>IF(OR(ISERROR(UM_Asset7Balance),UM_Asset7Balance=0),"",UM_Asset7Balance)</f>
        <v/>
      </c>
    </row>
    <row r="121" spans="1:30" x14ac:dyDescent="0.25">
      <c r="A121" s="58" t="s">
        <v>866</v>
      </c>
      <c r="B121" s="40"/>
      <c r="C121" s="43"/>
      <c r="D121" s="50" t="str">
        <f>IF(OR(ISERROR(UM_Asset8Balance),UM_Asset8Balance=0),"",UM_Asset8Balance)</f>
        <v/>
      </c>
    </row>
    <row r="122" spans="1:30" x14ac:dyDescent="0.25">
      <c r="A122" s="58" t="s">
        <v>867</v>
      </c>
      <c r="B122" s="40"/>
      <c r="C122" s="43"/>
      <c r="D122" s="50" t="str">
        <f>IF(OR(ISERROR(UM_Asset9Balance),UM_Asset9Balance=0),"",UM_Asset9Balance)</f>
        <v/>
      </c>
    </row>
    <row r="123" spans="1:30" ht="15.75" thickBot="1" x14ac:dyDescent="0.3">
      <c r="A123" s="58" t="s">
        <v>868</v>
      </c>
      <c r="B123" s="66"/>
      <c r="C123" s="71"/>
      <c r="D123" s="72" t="str">
        <f>IF(OR(ISERROR(UM_Asset10Balance),UM_Asset10Balance=0),"",UM_Asset10Balance)</f>
        <v/>
      </c>
    </row>
    <row r="124" spans="1:30" x14ac:dyDescent="0.25">
      <c r="B124" s="77"/>
      <c r="C124" s="78"/>
      <c r="D124" s="76"/>
    </row>
    <row r="125" spans="1:30" ht="15.75" thickBot="1" x14ac:dyDescent="0.3">
      <c r="B125" s="79" t="s">
        <v>51</v>
      </c>
    </row>
    <row r="126" spans="1:30" x14ac:dyDescent="0.25">
      <c r="B126" s="28" t="str">
        <f>C114</f>
        <v>Residential</v>
      </c>
      <c r="C126" s="14" t="s">
        <v>33</v>
      </c>
      <c r="D126" s="62"/>
      <c r="E126" s="28">
        <f>C115</f>
        <v>0</v>
      </c>
      <c r="F126" s="14" t="s">
        <v>33</v>
      </c>
      <c r="G126" s="62"/>
      <c r="H126" s="28">
        <f>C116</f>
        <v>0</v>
      </c>
      <c r="I126" s="14" t="s">
        <v>33</v>
      </c>
      <c r="J126" s="62"/>
      <c r="K126" s="28">
        <f>C117</f>
        <v>0</v>
      </c>
      <c r="L126" s="14" t="s">
        <v>33</v>
      </c>
      <c r="M126" s="62"/>
      <c r="N126" s="28">
        <f>C118</f>
        <v>0</v>
      </c>
      <c r="O126" s="14" t="s">
        <v>33</v>
      </c>
      <c r="P126" s="62"/>
      <c r="Q126" s="28">
        <f>C119</f>
        <v>0</v>
      </c>
      <c r="R126" s="14" t="s">
        <v>33</v>
      </c>
      <c r="S126" s="62"/>
      <c r="T126" s="28">
        <f>C120</f>
        <v>0</v>
      </c>
      <c r="U126" s="14" t="s">
        <v>33</v>
      </c>
      <c r="V126" s="62"/>
      <c r="W126" s="28">
        <f>C121</f>
        <v>0</v>
      </c>
      <c r="X126" s="14" t="s">
        <v>33</v>
      </c>
      <c r="Y126" s="62"/>
      <c r="Z126" s="28">
        <f>C122</f>
        <v>0</v>
      </c>
      <c r="AA126" s="14" t="s">
        <v>33</v>
      </c>
      <c r="AB126" s="62"/>
      <c r="AC126" s="28">
        <f>C123</f>
        <v>0</v>
      </c>
      <c r="AD126" s="14" t="s">
        <v>33</v>
      </c>
    </row>
    <row r="127" spans="1:30" x14ac:dyDescent="0.25">
      <c r="A127" s="58" t="s">
        <v>920</v>
      </c>
      <c r="B127" s="17" t="s">
        <v>2</v>
      </c>
      <c r="C127" s="107">
        <v>16035834361</v>
      </c>
      <c r="D127" s="62"/>
      <c r="E127" s="17" t="s">
        <v>2</v>
      </c>
      <c r="F127" s="107"/>
      <c r="G127" s="62"/>
      <c r="H127" s="17" t="s">
        <v>2</v>
      </c>
      <c r="I127" s="107"/>
      <c r="J127" s="62"/>
      <c r="K127" s="17" t="s">
        <v>2</v>
      </c>
      <c r="L127" s="107"/>
      <c r="M127" s="62"/>
      <c r="N127" s="17" t="s">
        <v>2</v>
      </c>
      <c r="O127" s="107"/>
      <c r="P127" s="62"/>
      <c r="Q127" s="17" t="s">
        <v>2</v>
      </c>
      <c r="R127" s="107"/>
      <c r="S127" s="62"/>
      <c r="T127" s="17" t="s">
        <v>2</v>
      </c>
      <c r="U127" s="107"/>
      <c r="V127" s="62"/>
      <c r="W127" s="17" t="s">
        <v>2</v>
      </c>
      <c r="X127" s="107"/>
      <c r="Y127" s="62"/>
      <c r="Z127" s="17" t="s">
        <v>2</v>
      </c>
      <c r="AA127" s="107"/>
      <c r="AB127" s="62"/>
      <c r="AC127" s="17" t="s">
        <v>2</v>
      </c>
      <c r="AD127" s="107"/>
    </row>
    <row r="128" spans="1:30" x14ac:dyDescent="0.25">
      <c r="A128" s="58" t="s">
        <v>921</v>
      </c>
      <c r="B128" s="17" t="s">
        <v>7</v>
      </c>
      <c r="C128" s="107">
        <v>10003</v>
      </c>
      <c r="D128" s="62"/>
      <c r="E128" s="17" t="s">
        <v>7</v>
      </c>
      <c r="F128" s="107"/>
      <c r="G128" s="62"/>
      <c r="H128" s="17" t="s">
        <v>7</v>
      </c>
      <c r="I128" s="107"/>
      <c r="J128" s="62"/>
      <c r="K128" s="17" t="s">
        <v>7</v>
      </c>
      <c r="L128" s="107"/>
      <c r="M128" s="62"/>
      <c r="N128" s="17" t="s">
        <v>7</v>
      </c>
      <c r="O128" s="107"/>
      <c r="P128" s="62"/>
      <c r="Q128" s="17" t="s">
        <v>7</v>
      </c>
      <c r="R128" s="107"/>
      <c r="S128" s="62"/>
      <c r="T128" s="17" t="s">
        <v>7</v>
      </c>
      <c r="U128" s="107"/>
      <c r="V128" s="62"/>
      <c r="W128" s="17" t="s">
        <v>7</v>
      </c>
      <c r="X128" s="107"/>
      <c r="Y128" s="62"/>
      <c r="Z128" s="17" t="s">
        <v>7</v>
      </c>
      <c r="AA128" s="107"/>
      <c r="AB128" s="62"/>
      <c r="AC128" s="17" t="s">
        <v>7</v>
      </c>
      <c r="AD128" s="107"/>
    </row>
    <row r="129" spans="1:30" x14ac:dyDescent="0.25">
      <c r="A129" s="58" t="s">
        <v>922</v>
      </c>
      <c r="B129" s="17" t="s">
        <v>8</v>
      </c>
      <c r="C129" s="52">
        <f>IFERROR(UM_Asset1Balance/UM_Asset1NumberOfLoans,"")</f>
        <v>1603102.5053483956</v>
      </c>
      <c r="D129" s="62"/>
      <c r="E129" s="17" t="s">
        <v>8</v>
      </c>
      <c r="F129" s="52" t="str">
        <f>IFERROR(UM_Asset2Balance/UM_Asset2NumberOfLoans,"")</f>
        <v/>
      </c>
      <c r="G129" s="62"/>
      <c r="H129" s="17" t="s">
        <v>8</v>
      </c>
      <c r="I129" s="34" t="str">
        <f>IFERROR(UM_Asset3Balance/UM_Asset3NumberOfLoans,"")</f>
        <v/>
      </c>
      <c r="J129" s="62"/>
      <c r="K129" s="17" t="s">
        <v>8</v>
      </c>
      <c r="L129" s="52" t="str">
        <f>IFERROR(UM_Asset4Balance/UM_Asset4NumberOfLoans,"")</f>
        <v/>
      </c>
      <c r="M129" s="62"/>
      <c r="N129" s="17" t="s">
        <v>8</v>
      </c>
      <c r="O129" s="52" t="str">
        <f>IFERROR(UM_Asset5Balance/UM_Asset5NumberOfLoans,"")</f>
        <v/>
      </c>
      <c r="P129" s="62"/>
      <c r="Q129" s="17" t="s">
        <v>8</v>
      </c>
      <c r="R129" s="52" t="str">
        <f>IFERROR(UM_Asset6Balance/UM_Asset6NumberOfLoans,"")</f>
        <v/>
      </c>
      <c r="S129" s="62"/>
      <c r="T129" s="17" t="s">
        <v>8</v>
      </c>
      <c r="U129" s="52" t="str">
        <f>IFERROR(UM_Asset7Balance/UM_Asset7NumberOfLoans,"")</f>
        <v/>
      </c>
      <c r="V129" s="62"/>
      <c r="W129" s="17" t="s">
        <v>8</v>
      </c>
      <c r="X129" s="52" t="str">
        <f>IFERROR(UM_Asset8Balance/UM_Asset8NumberOfLoans,"")</f>
        <v/>
      </c>
      <c r="Y129" s="62"/>
      <c r="Z129" s="17" t="s">
        <v>8</v>
      </c>
      <c r="AA129" s="52" t="str">
        <f>IFERROR(UM_Asset9Balance/UM_Asset9NumberOfLoans,"")</f>
        <v/>
      </c>
      <c r="AB129" s="62"/>
      <c r="AC129" s="17" t="s">
        <v>8</v>
      </c>
      <c r="AD129" s="52" t="str">
        <f>IFERROR(UM_Asset10Balance/UM_Asset10NumberOfLoans,"")</f>
        <v/>
      </c>
    </row>
    <row r="130" spans="1:30" x14ac:dyDescent="0.25">
      <c r="B130" s="15"/>
      <c r="C130" s="16"/>
      <c r="D130" s="62"/>
      <c r="E130" s="15"/>
      <c r="F130" s="16"/>
      <c r="G130" s="62"/>
      <c r="H130" s="15"/>
      <c r="I130" s="16"/>
      <c r="J130" s="62"/>
      <c r="K130" s="15"/>
      <c r="L130" s="16"/>
      <c r="M130" s="62"/>
      <c r="N130" s="15"/>
      <c r="O130" s="16"/>
      <c r="P130" s="62"/>
      <c r="Q130" s="15"/>
      <c r="R130" s="16"/>
      <c r="S130" s="62"/>
      <c r="T130" s="15"/>
      <c r="U130" s="16"/>
      <c r="V130" s="62"/>
      <c r="W130" s="15"/>
      <c r="X130" s="16"/>
      <c r="Y130" s="62"/>
      <c r="Z130" s="15"/>
      <c r="AA130" s="16"/>
      <c r="AB130" s="62"/>
      <c r="AC130" s="15"/>
      <c r="AD130" s="16"/>
    </row>
    <row r="131" spans="1:30" x14ac:dyDescent="0.25">
      <c r="A131" s="58" t="s">
        <v>923</v>
      </c>
      <c r="B131" s="17" t="s">
        <v>18</v>
      </c>
      <c r="C131" s="107">
        <v>0</v>
      </c>
      <c r="D131" s="81"/>
      <c r="E131" s="17" t="s">
        <v>18</v>
      </c>
      <c r="F131" s="107"/>
      <c r="G131" s="81"/>
      <c r="H131" s="17" t="s">
        <v>18</v>
      </c>
      <c r="I131" s="107"/>
      <c r="J131" s="81"/>
      <c r="K131" s="17" t="s">
        <v>18</v>
      </c>
      <c r="L131" s="107"/>
      <c r="M131" s="81"/>
      <c r="N131" s="17" t="s">
        <v>18</v>
      </c>
      <c r="O131" s="107"/>
      <c r="P131" s="81"/>
      <c r="Q131" s="17" t="s">
        <v>18</v>
      </c>
      <c r="R131" s="107"/>
      <c r="S131" s="81"/>
      <c r="T131" s="17" t="s">
        <v>18</v>
      </c>
      <c r="U131" s="107"/>
      <c r="V131" s="81"/>
      <c r="W131" s="17" t="s">
        <v>18</v>
      </c>
      <c r="X131" s="107"/>
      <c r="Y131" s="81"/>
      <c r="Z131" s="17" t="s">
        <v>18</v>
      </c>
      <c r="AA131" s="107"/>
      <c r="AB131" s="81"/>
      <c r="AC131" s="17" t="s">
        <v>18</v>
      </c>
      <c r="AD131" s="107"/>
    </row>
    <row r="132" spans="1:30" ht="15.75" thickBot="1" x14ac:dyDescent="0.3">
      <c r="A132" s="58" t="s">
        <v>924</v>
      </c>
      <c r="B132" s="17" t="s">
        <v>19</v>
      </c>
      <c r="C132" s="107">
        <v>16035834361</v>
      </c>
      <c r="D132" s="81"/>
      <c r="E132" s="17" t="s">
        <v>19</v>
      </c>
      <c r="F132" s="114"/>
      <c r="G132" s="81"/>
      <c r="H132" s="17" t="s">
        <v>19</v>
      </c>
      <c r="I132" s="114"/>
      <c r="J132" s="81"/>
      <c r="K132" s="17" t="s">
        <v>19</v>
      </c>
      <c r="L132" s="114"/>
      <c r="M132" s="81"/>
      <c r="N132" s="17" t="s">
        <v>19</v>
      </c>
      <c r="O132" s="114"/>
      <c r="P132" s="81"/>
      <c r="Q132" s="17" t="s">
        <v>19</v>
      </c>
      <c r="R132" s="114"/>
      <c r="S132" s="81"/>
      <c r="T132" s="17" t="s">
        <v>19</v>
      </c>
      <c r="U132" s="114"/>
      <c r="V132" s="81"/>
      <c r="W132" s="17" t="s">
        <v>19</v>
      </c>
      <c r="X132" s="114"/>
      <c r="Y132" s="81"/>
      <c r="Z132" s="17" t="s">
        <v>19</v>
      </c>
      <c r="AA132" s="114"/>
      <c r="AB132" s="81"/>
      <c r="AC132" s="17" t="s">
        <v>19</v>
      </c>
      <c r="AD132" s="114"/>
    </row>
    <row r="133" spans="1:30" x14ac:dyDescent="0.25">
      <c r="A133" s="58" t="s">
        <v>869</v>
      </c>
      <c r="B133" s="92" t="s">
        <v>556</v>
      </c>
      <c r="C133" s="108" t="s">
        <v>558</v>
      </c>
      <c r="D133" s="81"/>
      <c r="E133" s="92" t="s">
        <v>556</v>
      </c>
      <c r="F133" s="115"/>
      <c r="G133" s="81"/>
      <c r="H133" s="92" t="s">
        <v>556</v>
      </c>
      <c r="I133" s="115"/>
      <c r="J133" s="81"/>
      <c r="K133" s="92" t="s">
        <v>556</v>
      </c>
      <c r="L133" s="115"/>
      <c r="M133" s="81"/>
      <c r="N133" s="92" t="s">
        <v>556</v>
      </c>
      <c r="O133" s="115"/>
      <c r="P133" s="81"/>
      <c r="Q133" s="92" t="s">
        <v>556</v>
      </c>
      <c r="R133" s="115"/>
      <c r="S133" s="81"/>
      <c r="T133" s="92" t="s">
        <v>556</v>
      </c>
      <c r="U133" s="115"/>
      <c r="V133" s="81"/>
      <c r="W133" s="92" t="s">
        <v>556</v>
      </c>
      <c r="X133" s="115"/>
      <c r="Y133" s="81"/>
      <c r="Z133" s="92" t="s">
        <v>556</v>
      </c>
      <c r="AA133" s="115"/>
      <c r="AB133" s="81"/>
      <c r="AC133" s="92" t="s">
        <v>556</v>
      </c>
      <c r="AD133" s="115"/>
    </row>
    <row r="134" spans="1:30" x14ac:dyDescent="0.25">
      <c r="A134" s="58" t="s">
        <v>870</v>
      </c>
      <c r="B134" s="93" t="s">
        <v>10</v>
      </c>
      <c r="C134" s="109">
        <v>4922799543</v>
      </c>
      <c r="D134" s="81"/>
      <c r="E134" s="93" t="s">
        <v>10</v>
      </c>
      <c r="F134" s="107"/>
      <c r="G134" s="81"/>
      <c r="H134" s="93" t="s">
        <v>10</v>
      </c>
      <c r="I134" s="107"/>
      <c r="J134" s="81"/>
      <c r="K134" s="93" t="s">
        <v>10</v>
      </c>
      <c r="L134" s="107"/>
      <c r="M134" s="81"/>
      <c r="N134" s="93" t="s">
        <v>10</v>
      </c>
      <c r="O134" s="107"/>
      <c r="P134" s="81"/>
      <c r="Q134" s="93" t="s">
        <v>10</v>
      </c>
      <c r="R134" s="107"/>
      <c r="S134" s="81"/>
      <c r="T134" s="93" t="s">
        <v>10</v>
      </c>
      <c r="U134" s="107"/>
      <c r="V134" s="81"/>
      <c r="W134" s="93" t="s">
        <v>10</v>
      </c>
      <c r="X134" s="107"/>
      <c r="Y134" s="81"/>
      <c r="Z134" s="93" t="s">
        <v>10</v>
      </c>
      <c r="AA134" s="107"/>
      <c r="AB134" s="81"/>
      <c r="AC134" s="93" t="s">
        <v>10</v>
      </c>
      <c r="AD134" s="107"/>
    </row>
    <row r="135" spans="1:30" x14ac:dyDescent="0.25">
      <c r="A135" s="58" t="s">
        <v>871</v>
      </c>
      <c r="B135" s="93" t="s">
        <v>11</v>
      </c>
      <c r="C135" s="109">
        <v>3079488131</v>
      </c>
      <c r="D135" s="81"/>
      <c r="E135" s="93" t="s">
        <v>11</v>
      </c>
      <c r="F135" s="107"/>
      <c r="G135" s="81"/>
      <c r="H135" s="93" t="s">
        <v>11</v>
      </c>
      <c r="I135" s="107"/>
      <c r="J135" s="81"/>
      <c r="K135" s="93" t="s">
        <v>11</v>
      </c>
      <c r="L135" s="107"/>
      <c r="M135" s="81"/>
      <c r="N135" s="93" t="s">
        <v>11</v>
      </c>
      <c r="O135" s="107"/>
      <c r="P135" s="81"/>
      <c r="Q135" s="93" t="s">
        <v>11</v>
      </c>
      <c r="R135" s="107"/>
      <c r="S135" s="81"/>
      <c r="T135" s="93" t="s">
        <v>11</v>
      </c>
      <c r="U135" s="107"/>
      <c r="V135" s="81"/>
      <c r="W135" s="93" t="s">
        <v>11</v>
      </c>
      <c r="X135" s="107"/>
      <c r="Y135" s="81"/>
      <c r="Z135" s="93" t="s">
        <v>11</v>
      </c>
      <c r="AA135" s="107"/>
      <c r="AB135" s="81"/>
      <c r="AC135" s="93" t="s">
        <v>11</v>
      </c>
      <c r="AD135" s="107"/>
    </row>
    <row r="136" spans="1:30" x14ac:dyDescent="0.25">
      <c r="A136" s="58" t="s">
        <v>872</v>
      </c>
      <c r="B136" s="93" t="s">
        <v>12</v>
      </c>
      <c r="C136" s="109">
        <v>3510027150</v>
      </c>
      <c r="D136" s="81"/>
      <c r="E136" s="93" t="s">
        <v>12</v>
      </c>
      <c r="F136" s="107"/>
      <c r="G136" s="81"/>
      <c r="H136" s="93" t="s">
        <v>12</v>
      </c>
      <c r="I136" s="107"/>
      <c r="J136" s="81"/>
      <c r="K136" s="93" t="s">
        <v>12</v>
      </c>
      <c r="L136" s="107"/>
      <c r="M136" s="81"/>
      <c r="N136" s="93" t="s">
        <v>12</v>
      </c>
      <c r="O136" s="107"/>
      <c r="P136" s="81"/>
      <c r="Q136" s="93" t="s">
        <v>12</v>
      </c>
      <c r="R136" s="107"/>
      <c r="S136" s="81"/>
      <c r="T136" s="93" t="s">
        <v>12</v>
      </c>
      <c r="U136" s="107"/>
      <c r="V136" s="81"/>
      <c r="W136" s="93" t="s">
        <v>12</v>
      </c>
      <c r="X136" s="107"/>
      <c r="Y136" s="81"/>
      <c r="Z136" s="93" t="s">
        <v>12</v>
      </c>
      <c r="AA136" s="107"/>
      <c r="AB136" s="81"/>
      <c r="AC136" s="93" t="s">
        <v>12</v>
      </c>
      <c r="AD136" s="107"/>
    </row>
    <row r="137" spans="1:30" x14ac:dyDescent="0.25">
      <c r="A137" s="58" t="s">
        <v>873</v>
      </c>
      <c r="B137" s="93" t="s">
        <v>13</v>
      </c>
      <c r="C137" s="109">
        <v>3158938566</v>
      </c>
      <c r="E137" s="93" t="s">
        <v>13</v>
      </c>
      <c r="F137" s="107"/>
      <c r="H137" s="93" t="s">
        <v>13</v>
      </c>
      <c r="I137" s="107"/>
      <c r="K137" s="93" t="s">
        <v>13</v>
      </c>
      <c r="L137" s="107"/>
      <c r="N137" s="93" t="s">
        <v>13</v>
      </c>
      <c r="O137" s="107"/>
      <c r="Q137" s="93" t="s">
        <v>13</v>
      </c>
      <c r="R137" s="107"/>
      <c r="T137" s="93" t="s">
        <v>13</v>
      </c>
      <c r="U137" s="107"/>
      <c r="W137" s="93" t="s">
        <v>13</v>
      </c>
      <c r="X137" s="107"/>
      <c r="Z137" s="93" t="s">
        <v>13</v>
      </c>
      <c r="AA137" s="107"/>
      <c r="AC137" s="93" t="s">
        <v>13</v>
      </c>
      <c r="AD137" s="107"/>
    </row>
    <row r="138" spans="1:30" x14ac:dyDescent="0.25">
      <c r="A138" s="58" t="s">
        <v>874</v>
      </c>
      <c r="B138" s="93" t="s">
        <v>14</v>
      </c>
      <c r="C138" s="109">
        <v>1318851999</v>
      </c>
      <c r="E138" s="93" t="s">
        <v>14</v>
      </c>
      <c r="F138" s="107"/>
      <c r="H138" s="93" t="s">
        <v>14</v>
      </c>
      <c r="I138" s="107"/>
      <c r="K138" s="93" t="s">
        <v>14</v>
      </c>
      <c r="L138" s="107"/>
      <c r="N138" s="93" t="s">
        <v>14</v>
      </c>
      <c r="O138" s="107"/>
      <c r="Q138" s="93" t="s">
        <v>14</v>
      </c>
      <c r="R138" s="107"/>
      <c r="T138" s="93" t="s">
        <v>14</v>
      </c>
      <c r="U138" s="107"/>
      <c r="W138" s="93" t="s">
        <v>14</v>
      </c>
      <c r="X138" s="107"/>
      <c r="Z138" s="93" t="s">
        <v>14</v>
      </c>
      <c r="AA138" s="107"/>
      <c r="AC138" s="93" t="s">
        <v>14</v>
      </c>
      <c r="AD138" s="107"/>
    </row>
    <row r="139" spans="1:30" x14ac:dyDescent="0.25">
      <c r="A139" s="58" t="s">
        <v>875</v>
      </c>
      <c r="B139" s="93" t="s">
        <v>612</v>
      </c>
      <c r="C139" s="109">
        <v>19109748</v>
      </c>
      <c r="E139" s="93" t="s">
        <v>612</v>
      </c>
      <c r="F139" s="107"/>
      <c r="H139" s="93" t="s">
        <v>612</v>
      </c>
      <c r="I139" s="107"/>
      <c r="K139" s="93" t="s">
        <v>612</v>
      </c>
      <c r="L139" s="107"/>
      <c r="N139" s="93" t="s">
        <v>612</v>
      </c>
      <c r="O139" s="107"/>
      <c r="Q139" s="93" t="s">
        <v>612</v>
      </c>
      <c r="R139" s="107"/>
      <c r="T139" s="93" t="s">
        <v>612</v>
      </c>
      <c r="U139" s="107"/>
      <c r="W139" s="93" t="s">
        <v>612</v>
      </c>
      <c r="X139" s="107"/>
      <c r="Z139" s="93" t="s">
        <v>612</v>
      </c>
      <c r="AA139" s="107"/>
      <c r="AC139" s="93" t="s">
        <v>612</v>
      </c>
      <c r="AD139" s="107"/>
    </row>
    <row r="140" spans="1:30" x14ac:dyDescent="0.25">
      <c r="A140" s="58" t="s">
        <v>876</v>
      </c>
      <c r="B140" s="93" t="s">
        <v>613</v>
      </c>
      <c r="C140" s="109">
        <v>8710928</v>
      </c>
      <c r="E140" s="93" t="s">
        <v>613</v>
      </c>
      <c r="F140" s="107"/>
      <c r="H140" s="93" t="s">
        <v>613</v>
      </c>
      <c r="I140" s="107"/>
      <c r="K140" s="93" t="s">
        <v>613</v>
      </c>
      <c r="L140" s="107"/>
      <c r="N140" s="93" t="s">
        <v>613</v>
      </c>
      <c r="O140" s="107"/>
      <c r="Q140" s="93" t="s">
        <v>613</v>
      </c>
      <c r="R140" s="107"/>
      <c r="T140" s="93" t="s">
        <v>613</v>
      </c>
      <c r="U140" s="107"/>
      <c r="W140" s="93" t="s">
        <v>613</v>
      </c>
      <c r="X140" s="107"/>
      <c r="Z140" s="93" t="s">
        <v>613</v>
      </c>
      <c r="AA140" s="107"/>
      <c r="AC140" s="93" t="s">
        <v>613</v>
      </c>
      <c r="AD140" s="107"/>
    </row>
    <row r="141" spans="1:30" x14ac:dyDescent="0.25">
      <c r="A141" s="58" t="s">
        <v>877</v>
      </c>
      <c r="B141" s="93" t="s">
        <v>614</v>
      </c>
      <c r="C141" s="109">
        <v>17908296</v>
      </c>
      <c r="E141" s="93" t="s">
        <v>614</v>
      </c>
      <c r="F141" s="107"/>
      <c r="H141" s="93" t="s">
        <v>614</v>
      </c>
      <c r="I141" s="107"/>
      <c r="K141" s="93" t="s">
        <v>614</v>
      </c>
      <c r="L141" s="107"/>
      <c r="N141" s="93" t="s">
        <v>614</v>
      </c>
      <c r="O141" s="107"/>
      <c r="Q141" s="93" t="s">
        <v>614</v>
      </c>
      <c r="R141" s="107"/>
      <c r="T141" s="93" t="s">
        <v>614</v>
      </c>
      <c r="U141" s="107"/>
      <c r="W141" s="93" t="s">
        <v>614</v>
      </c>
      <c r="X141" s="107"/>
      <c r="Z141" s="93" t="s">
        <v>614</v>
      </c>
      <c r="AA141" s="107"/>
      <c r="AC141" s="93" t="s">
        <v>614</v>
      </c>
      <c r="AD141" s="107"/>
    </row>
    <row r="142" spans="1:30" ht="15.75" thickBot="1" x14ac:dyDescent="0.3">
      <c r="B142" s="94" t="s">
        <v>31</v>
      </c>
      <c r="C142" s="106">
        <f>IF(UM_Asset1LTVType="NR","NR",IFERROR(SUM(C134:C141),""))</f>
        <v>16035834361</v>
      </c>
      <c r="E142" s="94" t="s">
        <v>31</v>
      </c>
      <c r="F142" s="106">
        <f>IF(UM_Asset2LTVType="NR","NR",IFERROR(SUM(F134:F141),""))</f>
        <v>0</v>
      </c>
      <c r="H142" s="94" t="s">
        <v>31</v>
      </c>
      <c r="I142" s="106">
        <f>IF(UM_Asset3LTVType="NR","NR",IFERROR(SUM(I134:I141),""))</f>
        <v>0</v>
      </c>
      <c r="K142" s="94" t="s">
        <v>31</v>
      </c>
      <c r="L142" s="106">
        <f>IF(UM_Asset4LTVType="NR","NR",IFERROR(SUM(L134:L141),""))</f>
        <v>0</v>
      </c>
      <c r="N142" s="94" t="s">
        <v>31</v>
      </c>
      <c r="O142" s="106">
        <f>IF(UM_Asset5LTVType="NR","NR",IFERROR(SUM(O134:O141),""))</f>
        <v>0</v>
      </c>
      <c r="Q142" s="94" t="s">
        <v>31</v>
      </c>
      <c r="R142" s="106">
        <f>IF(UM_Asset6LTVType="NR","NR",IFERROR(SUM(R134:R141),""))</f>
        <v>0</v>
      </c>
      <c r="T142" s="94" t="s">
        <v>31</v>
      </c>
      <c r="U142" s="106">
        <f>IF(UM_Asset7LTVType="NR","NR",IFERROR(SUM(U134:U141),""))</f>
        <v>0</v>
      </c>
      <c r="W142" s="94" t="s">
        <v>31</v>
      </c>
      <c r="X142" s="106">
        <f>IF(UM_Asset8LTVType="NR","NR",IFERROR(SUM(X134:X141),""))</f>
        <v>0</v>
      </c>
      <c r="Z142" s="94" t="s">
        <v>31</v>
      </c>
      <c r="AA142" s="106">
        <f>IF(UM_Asset9LTVType="NR","NR",IFERROR(SUM(AA134:AA141),""))</f>
        <v>0</v>
      </c>
      <c r="AC142" s="94" t="s">
        <v>31</v>
      </c>
      <c r="AD142" s="106">
        <f>IF(UM_Asset10LTVType="NR","NR",IFERROR(SUM(AD134:AD141),""))</f>
        <v>0</v>
      </c>
    </row>
    <row r="143" spans="1:30" x14ac:dyDescent="0.25">
      <c r="B143" s="91" t="s">
        <v>40</v>
      </c>
      <c r="C143" s="13"/>
      <c r="E143" s="21" t="s">
        <v>40</v>
      </c>
      <c r="F143" s="13"/>
      <c r="H143" s="21" t="s">
        <v>40</v>
      </c>
      <c r="I143" s="13"/>
      <c r="K143" s="21" t="s">
        <v>40</v>
      </c>
      <c r="L143" s="13"/>
      <c r="N143" s="21" t="s">
        <v>40</v>
      </c>
      <c r="O143" s="13"/>
      <c r="Q143" s="21" t="s">
        <v>40</v>
      </c>
      <c r="R143" s="13"/>
      <c r="T143" s="21" t="s">
        <v>40</v>
      </c>
      <c r="U143" s="13"/>
      <c r="W143" s="21" t="s">
        <v>40</v>
      </c>
      <c r="X143" s="13"/>
      <c r="Z143" s="21" t="s">
        <v>40</v>
      </c>
      <c r="AA143" s="13"/>
      <c r="AC143" s="21" t="s">
        <v>40</v>
      </c>
      <c r="AD143" s="13"/>
    </row>
    <row r="144" spans="1:30" x14ac:dyDescent="0.25">
      <c r="A144" s="58" t="s">
        <v>878</v>
      </c>
      <c r="B144" s="40" t="s">
        <v>72</v>
      </c>
      <c r="C144" s="107">
        <v>16035834361</v>
      </c>
      <c r="E144" s="40"/>
      <c r="F144" s="107"/>
      <c r="H144" s="40"/>
      <c r="I144" s="107"/>
      <c r="K144" s="40"/>
      <c r="L144" s="107"/>
      <c r="N144" s="40"/>
      <c r="O144" s="107"/>
      <c r="Q144" s="40"/>
      <c r="R144" s="107"/>
      <c r="T144" s="40"/>
      <c r="U144" s="107"/>
      <c r="W144" s="40"/>
      <c r="X144" s="107"/>
      <c r="Z144" s="40"/>
      <c r="AA144" s="107"/>
      <c r="AC144" s="40"/>
      <c r="AD144" s="107"/>
    </row>
    <row r="145" spans="1:30" x14ac:dyDescent="0.25">
      <c r="A145" s="58" t="s">
        <v>879</v>
      </c>
      <c r="B145" s="40"/>
      <c r="C145" s="107"/>
      <c r="E145" s="40"/>
      <c r="F145" s="107"/>
      <c r="H145" s="40"/>
      <c r="I145" s="107"/>
      <c r="K145" s="40"/>
      <c r="L145" s="107"/>
      <c r="N145" s="40"/>
      <c r="O145" s="107"/>
      <c r="Q145" s="40"/>
      <c r="R145" s="107"/>
      <c r="T145" s="40"/>
      <c r="U145" s="107"/>
      <c r="W145" s="40"/>
      <c r="X145" s="107"/>
      <c r="Z145" s="40"/>
      <c r="AA145" s="107"/>
      <c r="AC145" s="40"/>
      <c r="AD145" s="107"/>
    </row>
    <row r="146" spans="1:30" x14ac:dyDescent="0.25">
      <c r="A146" s="58" t="s">
        <v>880</v>
      </c>
      <c r="B146" s="40"/>
      <c r="C146" s="107"/>
      <c r="E146" s="40"/>
      <c r="F146" s="107"/>
      <c r="H146" s="40"/>
      <c r="I146" s="107"/>
      <c r="K146" s="40"/>
      <c r="L146" s="107"/>
      <c r="N146" s="40"/>
      <c r="O146" s="107"/>
      <c r="Q146" s="40"/>
      <c r="R146" s="107"/>
      <c r="T146" s="40"/>
      <c r="U146" s="107"/>
      <c r="W146" s="40"/>
      <c r="X146" s="107"/>
      <c r="Z146" s="40"/>
      <c r="AA146" s="107"/>
      <c r="AC146" s="40"/>
      <c r="AD146" s="107"/>
    </row>
    <row r="147" spans="1:30" x14ac:dyDescent="0.25">
      <c r="A147" s="58" t="s">
        <v>881</v>
      </c>
      <c r="B147" s="40"/>
      <c r="C147" s="107"/>
      <c r="D147" s="62"/>
      <c r="E147" s="40"/>
      <c r="F147" s="107"/>
      <c r="G147" s="62"/>
      <c r="H147" s="40"/>
      <c r="I147" s="107"/>
      <c r="J147" s="62"/>
      <c r="K147" s="40"/>
      <c r="L147" s="107"/>
      <c r="M147" s="62"/>
      <c r="N147" s="40"/>
      <c r="O147" s="107"/>
      <c r="P147" s="62"/>
      <c r="Q147" s="40"/>
      <c r="R147" s="107"/>
      <c r="S147" s="62"/>
      <c r="T147" s="40"/>
      <c r="U147" s="107"/>
      <c r="V147" s="62"/>
      <c r="W147" s="40"/>
      <c r="X147" s="107"/>
      <c r="Y147" s="62"/>
      <c r="Z147" s="40"/>
      <c r="AA147" s="107"/>
      <c r="AB147" s="62"/>
      <c r="AC147" s="40"/>
      <c r="AD147" s="107"/>
    </row>
    <row r="148" spans="1:30" x14ac:dyDescent="0.25">
      <c r="A148" s="58" t="s">
        <v>882</v>
      </c>
      <c r="B148" s="40"/>
      <c r="C148" s="107"/>
      <c r="D148" s="81"/>
      <c r="E148" s="40"/>
      <c r="F148" s="107"/>
      <c r="G148" s="81"/>
      <c r="H148" s="40"/>
      <c r="I148" s="107"/>
      <c r="J148" s="81"/>
      <c r="K148" s="40"/>
      <c r="L148" s="107"/>
      <c r="M148" s="81"/>
      <c r="N148" s="40"/>
      <c r="O148" s="107"/>
      <c r="P148" s="81"/>
      <c r="Q148" s="40"/>
      <c r="R148" s="107"/>
      <c r="S148" s="81"/>
      <c r="T148" s="40"/>
      <c r="U148" s="107"/>
      <c r="V148" s="81"/>
      <c r="W148" s="40"/>
      <c r="X148" s="107"/>
      <c r="Y148" s="81"/>
      <c r="Z148" s="40"/>
      <c r="AA148" s="107"/>
      <c r="AB148" s="81"/>
      <c r="AC148" s="40"/>
      <c r="AD148" s="107"/>
    </row>
    <row r="149" spans="1:30" x14ac:dyDescent="0.25">
      <c r="A149" s="58" t="s">
        <v>883</v>
      </c>
      <c r="B149" s="40"/>
      <c r="C149" s="107"/>
      <c r="D149" s="81"/>
      <c r="E149" s="40"/>
      <c r="F149" s="107"/>
      <c r="G149" s="81"/>
      <c r="H149" s="40"/>
      <c r="I149" s="107"/>
      <c r="J149" s="81"/>
      <c r="K149" s="40"/>
      <c r="L149" s="107"/>
      <c r="M149" s="81"/>
      <c r="N149" s="40"/>
      <c r="O149" s="107"/>
      <c r="P149" s="81"/>
      <c r="Q149" s="40"/>
      <c r="R149" s="107"/>
      <c r="S149" s="81"/>
      <c r="T149" s="40"/>
      <c r="U149" s="107"/>
      <c r="V149" s="81"/>
      <c r="W149" s="40"/>
      <c r="X149" s="107"/>
      <c r="Y149" s="81"/>
      <c r="Z149" s="40"/>
      <c r="AA149" s="107"/>
      <c r="AB149" s="81"/>
      <c r="AC149" s="40"/>
      <c r="AD149" s="107"/>
    </row>
    <row r="150" spans="1:30" x14ac:dyDescent="0.25">
      <c r="A150" s="58" t="s">
        <v>884</v>
      </c>
      <c r="B150" s="40"/>
      <c r="C150" s="107"/>
      <c r="D150" s="81"/>
      <c r="E150" s="40"/>
      <c r="F150" s="107"/>
      <c r="G150" s="81"/>
      <c r="H150" s="40"/>
      <c r="I150" s="107"/>
      <c r="J150" s="81"/>
      <c r="K150" s="40"/>
      <c r="L150" s="107"/>
      <c r="M150" s="81"/>
      <c r="N150" s="40"/>
      <c r="O150" s="107"/>
      <c r="P150" s="81"/>
      <c r="Q150" s="40"/>
      <c r="R150" s="107"/>
      <c r="S150" s="81"/>
      <c r="T150" s="40"/>
      <c r="U150" s="107"/>
      <c r="V150" s="81"/>
      <c r="W150" s="40"/>
      <c r="X150" s="107"/>
      <c r="Y150" s="81"/>
      <c r="Z150" s="40"/>
      <c r="AA150" s="107"/>
      <c r="AB150" s="81"/>
      <c r="AC150" s="40"/>
      <c r="AD150" s="107"/>
    </row>
    <row r="151" spans="1:30" x14ac:dyDescent="0.25">
      <c r="A151" s="58" t="s">
        <v>885</v>
      </c>
      <c r="B151" s="40"/>
      <c r="C151" s="107"/>
      <c r="D151" s="62"/>
      <c r="E151" s="40"/>
      <c r="F151" s="107"/>
      <c r="G151" s="62"/>
      <c r="H151" s="40"/>
      <c r="I151" s="107"/>
      <c r="J151" s="62"/>
      <c r="K151" s="40"/>
      <c r="L151" s="107"/>
      <c r="M151" s="62"/>
      <c r="N151" s="40"/>
      <c r="O151" s="107"/>
      <c r="P151" s="62"/>
      <c r="Q151" s="40"/>
      <c r="R151" s="107"/>
      <c r="S151" s="62"/>
      <c r="T151" s="40"/>
      <c r="U151" s="107"/>
      <c r="V151" s="62"/>
      <c r="W151" s="40"/>
      <c r="X151" s="107"/>
      <c r="Y151" s="62"/>
      <c r="Z151" s="40"/>
      <c r="AA151" s="107"/>
      <c r="AB151" s="62"/>
      <c r="AC151" s="40"/>
      <c r="AD151" s="107"/>
    </row>
    <row r="152" spans="1:30" x14ac:dyDescent="0.25">
      <c r="A152" s="58" t="s">
        <v>886</v>
      </c>
      <c r="B152" s="40"/>
      <c r="C152" s="107"/>
      <c r="E152" s="40"/>
      <c r="F152" s="107"/>
      <c r="H152" s="40"/>
      <c r="I152" s="107"/>
      <c r="K152" s="40"/>
      <c r="L152" s="107"/>
      <c r="N152" s="40"/>
      <c r="O152" s="107"/>
      <c r="Q152" s="40"/>
      <c r="R152" s="107"/>
      <c r="T152" s="40"/>
      <c r="U152" s="107"/>
      <c r="W152" s="40"/>
      <c r="X152" s="107"/>
      <c r="Z152" s="40"/>
      <c r="AA152" s="107"/>
      <c r="AC152" s="40"/>
      <c r="AD152" s="107"/>
    </row>
    <row r="153" spans="1:30" x14ac:dyDescent="0.25">
      <c r="A153" s="58" t="s">
        <v>887</v>
      </c>
      <c r="B153" s="40"/>
      <c r="C153" s="107"/>
      <c r="E153" s="40"/>
      <c r="F153" s="107"/>
      <c r="H153" s="40"/>
      <c r="I153" s="107"/>
      <c r="K153" s="40"/>
      <c r="L153" s="107"/>
      <c r="N153" s="40"/>
      <c r="O153" s="107"/>
      <c r="Q153" s="40"/>
      <c r="R153" s="107"/>
      <c r="T153" s="40"/>
      <c r="U153" s="107"/>
      <c r="W153" s="40"/>
      <c r="X153" s="107"/>
      <c r="Z153" s="40"/>
      <c r="AA153" s="107"/>
      <c r="AC153" s="40"/>
      <c r="AD153" s="107"/>
    </row>
    <row r="154" spans="1:30" x14ac:dyDescent="0.25">
      <c r="A154" s="58" t="s">
        <v>888</v>
      </c>
      <c r="B154" s="17" t="s">
        <v>20</v>
      </c>
      <c r="C154" s="107">
        <v>0</v>
      </c>
      <c r="E154" s="17" t="s">
        <v>20</v>
      </c>
      <c r="F154" s="107"/>
      <c r="H154" s="17" t="s">
        <v>20</v>
      </c>
      <c r="I154" s="107"/>
      <c r="K154" s="17" t="s">
        <v>20</v>
      </c>
      <c r="L154" s="107"/>
      <c r="N154" s="17" t="s">
        <v>20</v>
      </c>
      <c r="O154" s="107"/>
      <c r="Q154" s="17" t="s">
        <v>20</v>
      </c>
      <c r="R154" s="107"/>
      <c r="T154" s="17" t="s">
        <v>20</v>
      </c>
      <c r="U154" s="107"/>
      <c r="W154" s="17" t="s">
        <v>20</v>
      </c>
      <c r="X154" s="107"/>
      <c r="Z154" s="17" t="s">
        <v>20</v>
      </c>
      <c r="AA154" s="107"/>
      <c r="AC154" s="17" t="s">
        <v>20</v>
      </c>
      <c r="AD154" s="107"/>
    </row>
    <row r="155" spans="1:30" ht="15.75" thickBot="1" x14ac:dyDescent="0.3">
      <c r="B155" s="19" t="s">
        <v>31</v>
      </c>
      <c r="C155" s="51">
        <f>IFERROR(SUM(C144:C154),"")</f>
        <v>16035834361</v>
      </c>
      <c r="E155" s="19" t="s">
        <v>31</v>
      </c>
      <c r="F155" s="52">
        <f>IFERROR(SUM(F144:F154),"")</f>
        <v>0</v>
      </c>
      <c r="H155" s="19" t="s">
        <v>31</v>
      </c>
      <c r="I155" s="52">
        <f>IFERROR(SUM(I144:I154),"")</f>
        <v>0</v>
      </c>
      <c r="K155" s="19" t="s">
        <v>31</v>
      </c>
      <c r="L155" s="52">
        <f>IFERROR(SUM(L144:L154),"")</f>
        <v>0</v>
      </c>
      <c r="N155" s="19" t="s">
        <v>31</v>
      </c>
      <c r="O155" s="52">
        <f>IFERROR(SUM(O144:O154),"")</f>
        <v>0</v>
      </c>
      <c r="Q155" s="19" t="s">
        <v>31</v>
      </c>
      <c r="R155" s="52">
        <f>IFERROR(SUM(R144:R154),"")</f>
        <v>0</v>
      </c>
      <c r="T155" s="19" t="s">
        <v>31</v>
      </c>
      <c r="U155" s="52">
        <f>IFERROR(SUM(U144:U154),"")</f>
        <v>0</v>
      </c>
      <c r="W155" s="19" t="s">
        <v>31</v>
      </c>
      <c r="X155" s="52">
        <f>IFERROR(SUM(X144:X154),"")</f>
        <v>0</v>
      </c>
      <c r="Z155" s="19" t="s">
        <v>31</v>
      </c>
      <c r="AA155" s="52">
        <f>IFERROR(SUM(AA144:AA154),"")</f>
        <v>0</v>
      </c>
      <c r="AC155" s="19" t="s">
        <v>31</v>
      </c>
      <c r="AD155" s="52">
        <f>IFERROR(SUM(AD144:AD154),"")</f>
        <v>0</v>
      </c>
    </row>
    <row r="156" spans="1:30" x14ac:dyDescent="0.25">
      <c r="B156" s="104" t="s">
        <v>950</v>
      </c>
      <c r="C156" s="30" t="s">
        <v>772</v>
      </c>
      <c r="E156" s="104" t="s">
        <v>950</v>
      </c>
      <c r="F156" s="30" t="s">
        <v>772</v>
      </c>
      <c r="H156" s="104" t="s">
        <v>950</v>
      </c>
      <c r="I156" s="30" t="s">
        <v>772</v>
      </c>
      <c r="K156" s="104" t="s">
        <v>950</v>
      </c>
      <c r="L156" s="30" t="s">
        <v>772</v>
      </c>
      <c r="N156" s="104" t="s">
        <v>950</v>
      </c>
      <c r="O156" s="30" t="s">
        <v>772</v>
      </c>
      <c r="Q156" s="104" t="s">
        <v>950</v>
      </c>
      <c r="R156" s="30" t="s">
        <v>772</v>
      </c>
      <c r="T156" s="104" t="s">
        <v>950</v>
      </c>
      <c r="U156" s="30" t="s">
        <v>772</v>
      </c>
      <c r="W156" s="104" t="s">
        <v>950</v>
      </c>
      <c r="X156" s="30" t="s">
        <v>772</v>
      </c>
      <c r="Z156" s="104" t="s">
        <v>950</v>
      </c>
      <c r="AA156" s="30" t="s">
        <v>772</v>
      </c>
      <c r="AC156" s="104" t="s">
        <v>950</v>
      </c>
      <c r="AD156" s="30" t="s">
        <v>772</v>
      </c>
    </row>
    <row r="157" spans="1:30" x14ac:dyDescent="0.25">
      <c r="A157" s="58" t="s">
        <v>925</v>
      </c>
      <c r="B157" s="105" t="s">
        <v>955</v>
      </c>
      <c r="C157" s="107">
        <v>211573284</v>
      </c>
      <c r="E157" s="105" t="s">
        <v>955</v>
      </c>
      <c r="F157" s="107"/>
      <c r="H157" s="105" t="s">
        <v>955</v>
      </c>
      <c r="I157" s="107"/>
      <c r="K157" s="105" t="s">
        <v>955</v>
      </c>
      <c r="L157" s="107"/>
      <c r="N157" s="105" t="s">
        <v>955</v>
      </c>
      <c r="O157" s="107"/>
      <c r="Q157" s="105" t="s">
        <v>955</v>
      </c>
      <c r="R157" s="107"/>
      <c r="T157" s="105" t="s">
        <v>955</v>
      </c>
      <c r="U157" s="107"/>
      <c r="W157" s="105" t="s">
        <v>955</v>
      </c>
      <c r="X157" s="107"/>
      <c r="Z157" s="105" t="s">
        <v>955</v>
      </c>
      <c r="AA157" s="107"/>
      <c r="AC157" s="105" t="s">
        <v>955</v>
      </c>
      <c r="AD157" s="107"/>
    </row>
    <row r="158" spans="1:30" x14ac:dyDescent="0.25">
      <c r="A158" s="58" t="s">
        <v>927</v>
      </c>
      <c r="B158" s="105" t="s">
        <v>951</v>
      </c>
      <c r="C158" s="107">
        <v>25132049</v>
      </c>
      <c r="E158" s="105" t="s">
        <v>951</v>
      </c>
      <c r="F158" s="107"/>
      <c r="H158" s="105" t="s">
        <v>951</v>
      </c>
      <c r="I158" s="107"/>
      <c r="K158" s="105" t="s">
        <v>951</v>
      </c>
      <c r="L158" s="107"/>
      <c r="N158" s="105" t="s">
        <v>951</v>
      </c>
      <c r="O158" s="107"/>
      <c r="Q158" s="105" t="s">
        <v>951</v>
      </c>
      <c r="R158" s="107"/>
      <c r="T158" s="105" t="s">
        <v>951</v>
      </c>
      <c r="U158" s="107"/>
      <c r="W158" s="105" t="s">
        <v>951</v>
      </c>
      <c r="X158" s="107"/>
      <c r="Z158" s="105" t="s">
        <v>951</v>
      </c>
      <c r="AA158" s="107"/>
      <c r="AC158" s="105" t="s">
        <v>951</v>
      </c>
      <c r="AD158" s="107"/>
    </row>
    <row r="159" spans="1:30" x14ac:dyDescent="0.25">
      <c r="A159" s="58" t="s">
        <v>928</v>
      </c>
      <c r="B159" s="105" t="s">
        <v>952</v>
      </c>
      <c r="C159" s="107">
        <v>0</v>
      </c>
      <c r="E159" s="105" t="s">
        <v>952</v>
      </c>
      <c r="F159" s="107"/>
      <c r="H159" s="105" t="s">
        <v>952</v>
      </c>
      <c r="I159" s="107"/>
      <c r="K159" s="105" t="s">
        <v>952</v>
      </c>
      <c r="L159" s="107"/>
      <c r="N159" s="105" t="s">
        <v>952</v>
      </c>
      <c r="O159" s="107"/>
      <c r="Q159" s="105" t="s">
        <v>952</v>
      </c>
      <c r="R159" s="107"/>
      <c r="T159" s="105" t="s">
        <v>952</v>
      </c>
      <c r="U159" s="107"/>
      <c r="W159" s="105" t="s">
        <v>952</v>
      </c>
      <c r="X159" s="107"/>
      <c r="Z159" s="105" t="s">
        <v>952</v>
      </c>
      <c r="AA159" s="107"/>
      <c r="AC159" s="105" t="s">
        <v>952</v>
      </c>
      <c r="AD159" s="107"/>
    </row>
    <row r="160" spans="1:30" ht="15.75" thickBot="1" x14ac:dyDescent="0.3">
      <c r="B160" s="19" t="s">
        <v>31</v>
      </c>
      <c r="C160" s="51">
        <f>IF(UM_Asset1_Arrears_Option1_2OrLess="NR","NR",IFERROR(SUM(C157:C159),""))</f>
        <v>236705333</v>
      </c>
      <c r="E160" s="19" t="s">
        <v>31</v>
      </c>
      <c r="F160" s="51">
        <f>IF(UM_Asset2_Arrears_Option1_2OrLess="NR","NR",IFERROR(SUM(F157:F159),""))</f>
        <v>0</v>
      </c>
      <c r="H160" s="19" t="s">
        <v>31</v>
      </c>
      <c r="I160" s="51">
        <f>IF(UM_Asset3_Arrears_Option1_2OrLess="NR","NR",IFERROR(SUM(I157:I159),""))</f>
        <v>0</v>
      </c>
      <c r="K160" s="19" t="s">
        <v>31</v>
      </c>
      <c r="L160" s="51">
        <f>IF(UM_Asset4_Arrears_Option1_2OrLess="NR","NR",IFERROR(SUM(L157:L159),""))</f>
        <v>0</v>
      </c>
      <c r="N160" s="19" t="s">
        <v>31</v>
      </c>
      <c r="O160" s="51">
        <f>IF(UM_Asset5_Arrears_Option1_2OrLess="NR","NR",IFERROR(SUM(O157:O159),""))</f>
        <v>0</v>
      </c>
      <c r="Q160" s="19" t="s">
        <v>31</v>
      </c>
      <c r="R160" s="51">
        <f>IF(UM_Asset6_Arrears_Option1_2OrLess="NR","NR",IFERROR(SUM(R157:R159),""))</f>
        <v>0</v>
      </c>
      <c r="T160" s="19" t="s">
        <v>31</v>
      </c>
      <c r="U160" s="51">
        <f>IF(UM_Asset7_Arrears_Option1_2OrLess="NR","NR",IFERROR(SUM(U157:U159),""))</f>
        <v>0</v>
      </c>
      <c r="W160" s="19" t="s">
        <v>31</v>
      </c>
      <c r="X160" s="51">
        <f>IF(UM_Asset8_Arrears_Option1_2OrLess="NR","NR",IFERROR(SUM(X157:X159),""))</f>
        <v>0</v>
      </c>
      <c r="Z160" s="19" t="s">
        <v>31</v>
      </c>
      <c r="AA160" s="51">
        <f>IF(UM_Asset9_Arrears_Option1_2OrLess="NR","NR",IFERROR(SUM(AA157:AA159),""))</f>
        <v>0</v>
      </c>
      <c r="AC160" s="19" t="s">
        <v>31</v>
      </c>
      <c r="AD160" s="51">
        <f>IF(UM_Asset10_Arrears_Option1_2OrLess="NR","NR",IFERROR(SUM(AD157:AD159),""))</f>
        <v>0</v>
      </c>
    </row>
    <row r="161" spans="1:30" x14ac:dyDescent="0.25">
      <c r="B161" s="105" t="s">
        <v>950</v>
      </c>
      <c r="C161" s="30" t="s">
        <v>773</v>
      </c>
      <c r="E161" s="105" t="s">
        <v>950</v>
      </c>
      <c r="F161" s="30" t="s">
        <v>773</v>
      </c>
      <c r="H161" s="105" t="s">
        <v>950</v>
      </c>
      <c r="I161" s="30" t="s">
        <v>773</v>
      </c>
      <c r="K161" s="105" t="s">
        <v>950</v>
      </c>
      <c r="L161" s="30" t="s">
        <v>773</v>
      </c>
      <c r="N161" s="105" t="s">
        <v>950</v>
      </c>
      <c r="O161" s="30" t="s">
        <v>773</v>
      </c>
      <c r="Q161" s="105" t="s">
        <v>950</v>
      </c>
      <c r="R161" s="30" t="s">
        <v>773</v>
      </c>
      <c r="T161" s="105" t="s">
        <v>950</v>
      </c>
      <c r="U161" s="30" t="s">
        <v>773</v>
      </c>
      <c r="W161" s="105" t="s">
        <v>950</v>
      </c>
      <c r="X161" s="30" t="s">
        <v>773</v>
      </c>
      <c r="Z161" s="105" t="s">
        <v>950</v>
      </c>
      <c r="AA161" s="30" t="s">
        <v>773</v>
      </c>
      <c r="AC161" s="105" t="s">
        <v>950</v>
      </c>
      <c r="AD161" s="30" t="s">
        <v>773</v>
      </c>
    </row>
    <row r="162" spans="1:30" x14ac:dyDescent="0.25">
      <c r="A162" s="58" t="s">
        <v>929</v>
      </c>
      <c r="B162" s="105" t="s">
        <v>956</v>
      </c>
      <c r="C162" s="107" t="s">
        <v>1003</v>
      </c>
      <c r="E162" s="105" t="s">
        <v>956</v>
      </c>
      <c r="F162" s="107"/>
      <c r="H162" s="105" t="s">
        <v>956</v>
      </c>
      <c r="I162" s="107"/>
      <c r="K162" s="105" t="s">
        <v>956</v>
      </c>
      <c r="L162" s="107"/>
      <c r="N162" s="105" t="s">
        <v>956</v>
      </c>
      <c r="O162" s="107"/>
      <c r="Q162" s="105" t="s">
        <v>956</v>
      </c>
      <c r="R162" s="107"/>
      <c r="T162" s="105" t="s">
        <v>956</v>
      </c>
      <c r="U162" s="107"/>
      <c r="W162" s="105" t="s">
        <v>956</v>
      </c>
      <c r="X162" s="107"/>
      <c r="Z162" s="105" t="s">
        <v>956</v>
      </c>
      <c r="AA162" s="107"/>
      <c r="AC162" s="105" t="s">
        <v>956</v>
      </c>
      <c r="AD162" s="107"/>
    </row>
    <row r="163" spans="1:30" x14ac:dyDescent="0.25">
      <c r="A163" s="58" t="s">
        <v>930</v>
      </c>
      <c r="B163" s="105" t="s">
        <v>953</v>
      </c>
      <c r="C163" s="107" t="s">
        <v>1003</v>
      </c>
      <c r="E163" s="105" t="s">
        <v>953</v>
      </c>
      <c r="F163" s="107"/>
      <c r="H163" s="105" t="s">
        <v>953</v>
      </c>
      <c r="I163" s="107"/>
      <c r="K163" s="105" t="s">
        <v>953</v>
      </c>
      <c r="L163" s="107"/>
      <c r="N163" s="105" t="s">
        <v>953</v>
      </c>
      <c r="O163" s="107"/>
      <c r="Q163" s="105" t="s">
        <v>953</v>
      </c>
      <c r="R163" s="107"/>
      <c r="T163" s="105" t="s">
        <v>953</v>
      </c>
      <c r="U163" s="107"/>
      <c r="W163" s="105" t="s">
        <v>953</v>
      </c>
      <c r="X163" s="107"/>
      <c r="Z163" s="105" t="s">
        <v>953</v>
      </c>
      <c r="AA163" s="107"/>
      <c r="AC163" s="105" t="s">
        <v>953</v>
      </c>
      <c r="AD163" s="107"/>
    </row>
    <row r="164" spans="1:30" x14ac:dyDescent="0.25">
      <c r="A164" s="58" t="s">
        <v>926</v>
      </c>
      <c r="B164" s="105" t="s">
        <v>952</v>
      </c>
      <c r="C164" s="107" t="s">
        <v>1003</v>
      </c>
      <c r="E164" s="105" t="s">
        <v>952</v>
      </c>
      <c r="F164" s="107"/>
      <c r="H164" s="105" t="s">
        <v>952</v>
      </c>
      <c r="I164" s="107"/>
      <c r="K164" s="105" t="s">
        <v>952</v>
      </c>
      <c r="L164" s="107"/>
      <c r="N164" s="105" t="s">
        <v>952</v>
      </c>
      <c r="O164" s="107"/>
      <c r="Q164" s="105" t="s">
        <v>952</v>
      </c>
      <c r="R164" s="107"/>
      <c r="T164" s="105" t="s">
        <v>952</v>
      </c>
      <c r="U164" s="107"/>
      <c r="W164" s="105" t="s">
        <v>952</v>
      </c>
      <c r="X164" s="107"/>
      <c r="Z164" s="105" t="s">
        <v>952</v>
      </c>
      <c r="AA164" s="107"/>
      <c r="AC164" s="105" t="s">
        <v>952</v>
      </c>
      <c r="AD164" s="107"/>
    </row>
    <row r="165" spans="1:30" ht="15.75" thickBot="1" x14ac:dyDescent="0.3">
      <c r="B165" s="19" t="s">
        <v>31</v>
      </c>
      <c r="C165" s="51" t="str">
        <f>IF(UM_Asset1_Arrears_Option2_3OrLess="NR","NR",IFERROR(SUM(C162:C164),""))</f>
        <v>NR</v>
      </c>
      <c r="E165" s="19" t="s">
        <v>31</v>
      </c>
      <c r="F165" s="51">
        <f>IF(UM_Asset2_Arrears_Option2_3OrLess="NR","NR",IFERROR(SUM(F162:F164),""))</f>
        <v>0</v>
      </c>
      <c r="H165" s="19" t="s">
        <v>31</v>
      </c>
      <c r="I165" s="51">
        <f>IF(UM_Asset3_Arrears_Option2_3OrLess="NR","NR",IFERROR(SUM(I162:I164),""))</f>
        <v>0</v>
      </c>
      <c r="K165" s="19" t="s">
        <v>31</v>
      </c>
      <c r="L165" s="51">
        <f>IF(UM_Asset4_Arrears_Option2_3OrLess="NR","NR",IFERROR(SUM(L162:L164),""))</f>
        <v>0</v>
      </c>
      <c r="N165" s="19" t="s">
        <v>31</v>
      </c>
      <c r="O165" s="51">
        <f>IF(UM_Asset5_Arrears_Option2_3OrLess="NR","NR",IFERROR(SUM(O162:O164),""))</f>
        <v>0</v>
      </c>
      <c r="Q165" s="19" t="s">
        <v>31</v>
      </c>
      <c r="R165" s="51">
        <f>IF(UM_Asset6_Arrears_Option2_3OrLess="NR","NR",IFERROR(SUM(R162:R164),""))</f>
        <v>0</v>
      </c>
      <c r="T165" s="19" t="s">
        <v>31</v>
      </c>
      <c r="U165" s="51">
        <f>IF(UM_Asset7_Arrears_Option2_3OrLess="NR","NR",IFERROR(SUM(U162:U164),""))</f>
        <v>0</v>
      </c>
      <c r="W165" s="19" t="s">
        <v>31</v>
      </c>
      <c r="X165" s="51">
        <f>IF(UM_Asset8_Arrears_Option2_3OrLess="NR","NR",IFERROR(SUM(X162:X164),""))</f>
        <v>0</v>
      </c>
      <c r="Z165" s="19" t="s">
        <v>31</v>
      </c>
      <c r="AA165" s="51">
        <f>IF(UM_Asset9_Arrears_Option2_3OrLess="NR","NR",IFERROR(SUM(AA162:AA164),""))</f>
        <v>0</v>
      </c>
      <c r="AC165" s="19" t="s">
        <v>31</v>
      </c>
      <c r="AD165" s="51">
        <f>IF(UM_Asset10_Arrears_Option2_3OrLess="NR","NR",IFERROR(SUM(AD162:AD164),""))</f>
        <v>0</v>
      </c>
    </row>
    <row r="166" spans="1:30" x14ac:dyDescent="0.25">
      <c r="B166" s="31" t="s">
        <v>41</v>
      </c>
      <c r="C166" s="30"/>
      <c r="E166" s="31" t="s">
        <v>41</v>
      </c>
      <c r="F166" s="30"/>
      <c r="H166" s="31" t="s">
        <v>41</v>
      </c>
      <c r="I166" s="30"/>
      <c r="K166" s="31" t="s">
        <v>41</v>
      </c>
      <c r="L166" s="30"/>
      <c r="N166" s="31" t="s">
        <v>41</v>
      </c>
      <c r="O166" s="30"/>
      <c r="Q166" s="31" t="s">
        <v>41</v>
      </c>
      <c r="R166" s="30"/>
      <c r="T166" s="31" t="s">
        <v>41</v>
      </c>
      <c r="U166" s="30"/>
      <c r="W166" s="31" t="s">
        <v>41</v>
      </c>
      <c r="X166" s="30"/>
      <c r="Z166" s="31" t="s">
        <v>41</v>
      </c>
      <c r="AA166" s="30"/>
      <c r="AC166" s="31" t="s">
        <v>41</v>
      </c>
      <c r="AD166" s="30"/>
    </row>
    <row r="167" spans="1:30" x14ac:dyDescent="0.25">
      <c r="A167" s="86" t="s">
        <v>919</v>
      </c>
      <c r="B167" s="40" t="s">
        <v>1020</v>
      </c>
      <c r="C167" s="107">
        <v>10253979217</v>
      </c>
      <c r="E167" s="40"/>
      <c r="F167" s="107"/>
      <c r="G167" s="84"/>
      <c r="H167" s="40"/>
      <c r="I167" s="107"/>
      <c r="J167" s="62"/>
      <c r="K167" s="40"/>
      <c r="L167" s="107"/>
      <c r="N167" s="40"/>
      <c r="O167" s="107"/>
      <c r="Q167" s="40"/>
      <c r="R167" s="107"/>
      <c r="T167" s="40"/>
      <c r="U167" s="107"/>
      <c r="W167" s="40"/>
      <c r="X167" s="107"/>
      <c r="Z167" s="40"/>
      <c r="AA167" s="107"/>
      <c r="AC167" s="40"/>
      <c r="AD167" s="107"/>
    </row>
    <row r="168" spans="1:30" x14ac:dyDescent="0.25">
      <c r="A168" s="86" t="s">
        <v>918</v>
      </c>
      <c r="B168" s="40" t="s">
        <v>286</v>
      </c>
      <c r="C168" s="107">
        <v>3303412473</v>
      </c>
      <c r="E168" s="40"/>
      <c r="F168" s="107"/>
      <c r="G168" s="62"/>
      <c r="H168" s="40"/>
      <c r="I168" s="107"/>
      <c r="J168" s="62"/>
      <c r="K168" s="40"/>
      <c r="L168" s="107"/>
      <c r="N168" s="40"/>
      <c r="O168" s="107"/>
      <c r="Q168" s="40"/>
      <c r="R168" s="107"/>
      <c r="T168" s="40"/>
      <c r="U168" s="107"/>
      <c r="W168" s="40"/>
      <c r="X168" s="107"/>
      <c r="Z168" s="40"/>
      <c r="AA168" s="107"/>
      <c r="AC168" s="40"/>
      <c r="AD168" s="107"/>
    </row>
    <row r="169" spans="1:30" x14ac:dyDescent="0.25">
      <c r="A169" s="86" t="s">
        <v>917</v>
      </c>
      <c r="B169" s="40" t="s">
        <v>1021</v>
      </c>
      <c r="C169" s="107">
        <v>1340845706</v>
      </c>
      <c r="E169" s="40"/>
      <c r="F169" s="107"/>
      <c r="G169" s="62"/>
      <c r="H169" s="40"/>
      <c r="I169" s="107"/>
      <c r="J169" s="62"/>
      <c r="K169" s="40"/>
      <c r="L169" s="107"/>
      <c r="N169" s="40"/>
      <c r="O169" s="107"/>
      <c r="Q169" s="40"/>
      <c r="R169" s="107"/>
      <c r="T169" s="40"/>
      <c r="U169" s="107"/>
      <c r="W169" s="40"/>
      <c r="X169" s="107"/>
      <c r="Z169" s="40"/>
      <c r="AA169" s="107"/>
      <c r="AC169" s="40"/>
      <c r="AD169" s="107"/>
    </row>
    <row r="170" spans="1:30" x14ac:dyDescent="0.25">
      <c r="A170" s="86" t="s">
        <v>916</v>
      </c>
      <c r="B170" s="40" t="s">
        <v>313</v>
      </c>
      <c r="C170" s="107">
        <v>323608628</v>
      </c>
      <c r="E170" s="40"/>
      <c r="F170" s="107"/>
      <c r="G170" s="62"/>
      <c r="H170" s="40"/>
      <c r="I170" s="107"/>
      <c r="J170" s="62"/>
      <c r="K170" s="40"/>
      <c r="L170" s="107"/>
      <c r="N170" s="40"/>
      <c r="O170" s="107"/>
      <c r="Q170" s="40"/>
      <c r="R170" s="107"/>
      <c r="T170" s="40"/>
      <c r="U170" s="107"/>
      <c r="W170" s="40"/>
      <c r="X170" s="107"/>
      <c r="Z170" s="40"/>
      <c r="AA170" s="107"/>
      <c r="AC170" s="40"/>
      <c r="AD170" s="107"/>
    </row>
    <row r="171" spans="1:30" x14ac:dyDescent="0.25">
      <c r="A171" s="86" t="s">
        <v>915</v>
      </c>
      <c r="B171" s="40" t="s">
        <v>1022</v>
      </c>
      <c r="C171" s="107">
        <v>298337248</v>
      </c>
      <c r="E171" s="40"/>
      <c r="F171" s="107"/>
      <c r="G171" s="62"/>
      <c r="H171" s="40"/>
      <c r="I171" s="107"/>
      <c r="J171" s="62"/>
      <c r="K171" s="40"/>
      <c r="L171" s="107"/>
      <c r="N171" s="40"/>
      <c r="O171" s="107"/>
      <c r="Q171" s="40"/>
      <c r="R171" s="107"/>
      <c r="T171" s="40"/>
      <c r="U171" s="107"/>
      <c r="W171" s="40"/>
      <c r="X171" s="107"/>
      <c r="Z171" s="40"/>
      <c r="AA171" s="107"/>
      <c r="AC171" s="40"/>
      <c r="AD171" s="107"/>
    </row>
    <row r="172" spans="1:30" x14ac:dyDescent="0.25">
      <c r="A172" s="86" t="s">
        <v>914</v>
      </c>
      <c r="B172" s="40" t="s">
        <v>1023</v>
      </c>
      <c r="C172" s="107">
        <v>161956001</v>
      </c>
      <c r="E172" s="40"/>
      <c r="F172" s="107"/>
      <c r="G172" s="62"/>
      <c r="H172" s="40"/>
      <c r="I172" s="107"/>
      <c r="J172" s="62"/>
      <c r="K172" s="40"/>
      <c r="L172" s="107"/>
      <c r="N172" s="40"/>
      <c r="O172" s="107"/>
      <c r="Q172" s="40"/>
      <c r="R172" s="107"/>
      <c r="T172" s="40"/>
      <c r="U172" s="107"/>
      <c r="W172" s="40"/>
      <c r="X172" s="107"/>
      <c r="Z172" s="40"/>
      <c r="AA172" s="107"/>
      <c r="AC172" s="40"/>
      <c r="AD172" s="107"/>
    </row>
    <row r="173" spans="1:30" x14ac:dyDescent="0.25">
      <c r="A173" s="86" t="s">
        <v>913</v>
      </c>
      <c r="B173" s="40" t="s">
        <v>1024</v>
      </c>
      <c r="C173" s="107">
        <v>128570617</v>
      </c>
      <c r="E173" s="40"/>
      <c r="F173" s="107"/>
      <c r="G173" s="62"/>
      <c r="H173" s="40"/>
      <c r="I173" s="107"/>
      <c r="J173" s="62"/>
      <c r="K173" s="40"/>
      <c r="L173" s="107"/>
      <c r="N173" s="40"/>
      <c r="O173" s="107"/>
      <c r="Q173" s="40"/>
      <c r="R173" s="107"/>
      <c r="T173" s="40"/>
      <c r="U173" s="107"/>
      <c r="W173" s="40"/>
      <c r="X173" s="107"/>
      <c r="Z173" s="40"/>
      <c r="AA173" s="107"/>
      <c r="AC173" s="40"/>
      <c r="AD173" s="107"/>
    </row>
    <row r="174" spans="1:30" x14ac:dyDescent="0.25">
      <c r="A174" s="86" t="s">
        <v>912</v>
      </c>
      <c r="B174" s="40" t="s">
        <v>1025</v>
      </c>
      <c r="C174" s="107">
        <v>76936435</v>
      </c>
      <c r="E174" s="40"/>
      <c r="F174" s="107"/>
      <c r="G174" s="62"/>
      <c r="H174" s="40"/>
      <c r="I174" s="107"/>
      <c r="J174" s="62"/>
      <c r="K174" s="40"/>
      <c r="L174" s="107"/>
      <c r="N174" s="40"/>
      <c r="O174" s="107"/>
      <c r="Q174" s="40"/>
      <c r="R174" s="107"/>
      <c r="T174" s="40"/>
      <c r="U174" s="107"/>
      <c r="W174" s="40"/>
      <c r="X174" s="107"/>
      <c r="Z174" s="40"/>
      <c r="AA174" s="107"/>
      <c r="AC174" s="40"/>
      <c r="AD174" s="107"/>
    </row>
    <row r="175" spans="1:30" x14ac:dyDescent="0.25">
      <c r="A175" s="86" t="s">
        <v>911</v>
      </c>
      <c r="B175" s="40" t="s">
        <v>1026</v>
      </c>
      <c r="C175" s="107">
        <v>64925889</v>
      </c>
      <c r="E175" s="40"/>
      <c r="F175" s="107"/>
      <c r="G175" s="62"/>
      <c r="H175" s="40"/>
      <c r="I175" s="107"/>
      <c r="J175" s="62"/>
      <c r="K175" s="40"/>
      <c r="L175" s="107"/>
      <c r="N175" s="40"/>
      <c r="O175" s="107"/>
      <c r="Q175" s="40"/>
      <c r="R175" s="107"/>
      <c r="T175" s="40"/>
      <c r="U175" s="107"/>
      <c r="W175" s="40"/>
      <c r="X175" s="107"/>
      <c r="Z175" s="40"/>
      <c r="AA175" s="107"/>
      <c r="AC175" s="40"/>
      <c r="AD175" s="107"/>
    </row>
    <row r="176" spans="1:30" x14ac:dyDescent="0.25">
      <c r="A176" s="86" t="s">
        <v>910</v>
      </c>
      <c r="B176" s="40" t="s">
        <v>1027</v>
      </c>
      <c r="C176" s="107">
        <v>60331302</v>
      </c>
      <c r="E176" s="40"/>
      <c r="F176" s="107"/>
      <c r="G176" s="62"/>
      <c r="H176" s="40"/>
      <c r="I176" s="107"/>
      <c r="J176" s="62"/>
      <c r="K176" s="40"/>
      <c r="L176" s="107"/>
      <c r="N176" s="40"/>
      <c r="O176" s="107"/>
      <c r="Q176" s="40"/>
      <c r="R176" s="107"/>
      <c r="T176" s="40"/>
      <c r="U176" s="107"/>
      <c r="W176" s="40"/>
      <c r="X176" s="107"/>
      <c r="Z176" s="40"/>
      <c r="AA176" s="107"/>
      <c r="AC176" s="40"/>
      <c r="AD176" s="107"/>
    </row>
    <row r="177" spans="1:30" x14ac:dyDescent="0.25">
      <c r="A177" s="86" t="s">
        <v>909</v>
      </c>
      <c r="B177" s="40" t="s">
        <v>233</v>
      </c>
      <c r="C177" s="107">
        <v>22930845</v>
      </c>
      <c r="E177" s="40"/>
      <c r="F177" s="107"/>
      <c r="G177" s="62"/>
      <c r="H177" s="40"/>
      <c r="I177" s="107"/>
      <c r="J177" s="62"/>
      <c r="K177" s="40"/>
      <c r="L177" s="107"/>
      <c r="N177" s="40"/>
      <c r="O177" s="107"/>
      <c r="Q177" s="40"/>
      <c r="R177" s="107"/>
      <c r="T177" s="40"/>
      <c r="U177" s="107"/>
      <c r="W177" s="40"/>
      <c r="X177" s="107"/>
      <c r="Z177" s="40"/>
      <c r="AA177" s="107"/>
      <c r="AC177" s="40"/>
      <c r="AD177" s="107"/>
    </row>
    <row r="178" spans="1:30" x14ac:dyDescent="0.25">
      <c r="A178" s="86" t="s">
        <v>908</v>
      </c>
      <c r="B178" s="40"/>
      <c r="C178" s="107"/>
      <c r="E178" s="40"/>
      <c r="F178" s="107"/>
      <c r="G178" s="62"/>
      <c r="H178" s="40"/>
      <c r="I178" s="107"/>
      <c r="J178" s="62"/>
      <c r="K178" s="40"/>
      <c r="L178" s="107"/>
      <c r="N178" s="40"/>
      <c r="O178" s="107"/>
      <c r="Q178" s="40"/>
      <c r="R178" s="107"/>
      <c r="T178" s="40"/>
      <c r="U178" s="107"/>
      <c r="W178" s="40"/>
      <c r="X178" s="107"/>
      <c r="Z178" s="40"/>
      <c r="AA178" s="107"/>
      <c r="AC178" s="40"/>
      <c r="AD178" s="107"/>
    </row>
    <row r="179" spans="1:30" x14ac:dyDescent="0.25">
      <c r="A179" s="86" t="s">
        <v>907</v>
      </c>
      <c r="B179" s="40"/>
      <c r="C179" s="107"/>
      <c r="E179" s="40"/>
      <c r="F179" s="107"/>
      <c r="G179" s="62"/>
      <c r="H179" s="40"/>
      <c r="I179" s="107"/>
      <c r="J179" s="62"/>
      <c r="K179" s="40"/>
      <c r="L179" s="107"/>
      <c r="N179" s="40"/>
      <c r="O179" s="107"/>
      <c r="Q179" s="40"/>
      <c r="R179" s="107"/>
      <c r="T179" s="40"/>
      <c r="U179" s="107"/>
      <c r="W179" s="40"/>
      <c r="X179" s="107"/>
      <c r="Z179" s="40"/>
      <c r="AA179" s="107"/>
      <c r="AC179" s="40"/>
      <c r="AD179" s="107"/>
    </row>
    <row r="180" spans="1:30" x14ac:dyDescent="0.25">
      <c r="A180" s="86" t="s">
        <v>906</v>
      </c>
      <c r="B180" s="40"/>
      <c r="C180" s="107"/>
      <c r="E180" s="40"/>
      <c r="F180" s="107"/>
      <c r="G180" s="62"/>
      <c r="H180" s="40"/>
      <c r="I180" s="107"/>
      <c r="J180" s="62"/>
      <c r="K180" s="40"/>
      <c r="L180" s="107"/>
      <c r="N180" s="40"/>
      <c r="O180" s="107"/>
      <c r="Q180" s="40"/>
      <c r="R180" s="107"/>
      <c r="T180" s="40"/>
      <c r="U180" s="107"/>
      <c r="W180" s="40"/>
      <c r="X180" s="107"/>
      <c r="Z180" s="40"/>
      <c r="AA180" s="107"/>
      <c r="AC180" s="40"/>
      <c r="AD180" s="107"/>
    </row>
    <row r="181" spans="1:30" x14ac:dyDescent="0.25">
      <c r="A181" s="86" t="s">
        <v>905</v>
      </c>
      <c r="B181" s="40"/>
      <c r="C181" s="107"/>
      <c r="E181" s="40"/>
      <c r="F181" s="107"/>
      <c r="G181" s="62"/>
      <c r="H181" s="40"/>
      <c r="I181" s="107"/>
      <c r="J181" s="62"/>
      <c r="K181" s="40"/>
      <c r="L181" s="107"/>
      <c r="N181" s="40"/>
      <c r="O181" s="107"/>
      <c r="Q181" s="40"/>
      <c r="R181" s="107"/>
      <c r="T181" s="40"/>
      <c r="U181" s="107"/>
      <c r="W181" s="40"/>
      <c r="X181" s="107"/>
      <c r="Z181" s="40"/>
      <c r="AA181" s="107"/>
      <c r="AC181" s="40"/>
      <c r="AD181" s="107"/>
    </row>
    <row r="182" spans="1:30" x14ac:dyDescent="0.25">
      <c r="A182" s="86" t="s">
        <v>904</v>
      </c>
      <c r="B182" s="40"/>
      <c r="C182" s="107"/>
      <c r="E182" s="40"/>
      <c r="F182" s="107"/>
      <c r="G182" s="62"/>
      <c r="H182" s="40"/>
      <c r="I182" s="107"/>
      <c r="J182" s="62"/>
      <c r="K182" s="40"/>
      <c r="L182" s="107"/>
      <c r="N182" s="40"/>
      <c r="O182" s="107"/>
      <c r="Q182" s="40"/>
      <c r="R182" s="107"/>
      <c r="T182" s="40"/>
      <c r="U182" s="107"/>
      <c r="W182" s="40"/>
      <c r="X182" s="107"/>
      <c r="Z182" s="40"/>
      <c r="AA182" s="107"/>
      <c r="AC182" s="40"/>
      <c r="AD182" s="107"/>
    </row>
    <row r="183" spans="1:30" x14ac:dyDescent="0.25">
      <c r="A183" s="86" t="s">
        <v>903</v>
      </c>
      <c r="B183" s="40"/>
      <c r="C183" s="107"/>
      <c r="E183" s="40"/>
      <c r="F183" s="107"/>
      <c r="G183" s="62"/>
      <c r="H183" s="40"/>
      <c r="I183" s="107"/>
      <c r="J183" s="62"/>
      <c r="K183" s="40"/>
      <c r="L183" s="107"/>
      <c r="N183" s="40"/>
      <c r="O183" s="107"/>
      <c r="Q183" s="40"/>
      <c r="R183" s="107"/>
      <c r="T183" s="40"/>
      <c r="U183" s="107"/>
      <c r="W183" s="40"/>
      <c r="X183" s="107"/>
      <c r="Z183" s="40"/>
      <c r="AA183" s="107"/>
      <c r="AC183" s="40"/>
      <c r="AD183" s="107"/>
    </row>
    <row r="184" spans="1:30" x14ac:dyDescent="0.25">
      <c r="A184" s="86" t="s">
        <v>902</v>
      </c>
      <c r="B184" s="40"/>
      <c r="C184" s="107"/>
      <c r="E184" s="40"/>
      <c r="F184" s="107"/>
      <c r="G184" s="62"/>
      <c r="H184" s="40"/>
      <c r="I184" s="107"/>
      <c r="J184" s="62"/>
      <c r="K184" s="40"/>
      <c r="L184" s="107"/>
      <c r="N184" s="40"/>
      <c r="O184" s="107"/>
      <c r="Q184" s="40"/>
      <c r="R184" s="107"/>
      <c r="T184" s="40"/>
      <c r="U184" s="107"/>
      <c r="W184" s="40"/>
      <c r="X184" s="107"/>
      <c r="Z184" s="40"/>
      <c r="AA184" s="107"/>
      <c r="AC184" s="40"/>
      <c r="AD184" s="107"/>
    </row>
    <row r="185" spans="1:30" x14ac:dyDescent="0.25">
      <c r="A185" s="86" t="s">
        <v>901</v>
      </c>
      <c r="B185" s="40"/>
      <c r="C185" s="107"/>
      <c r="E185" s="40"/>
      <c r="F185" s="107"/>
      <c r="G185" s="62"/>
      <c r="H185" s="40"/>
      <c r="I185" s="107"/>
      <c r="J185" s="62"/>
      <c r="K185" s="40"/>
      <c r="L185" s="107"/>
      <c r="N185" s="40"/>
      <c r="O185" s="107"/>
      <c r="Q185" s="40"/>
      <c r="R185" s="107"/>
      <c r="T185" s="40"/>
      <c r="U185" s="107"/>
      <c r="W185" s="40"/>
      <c r="X185" s="107"/>
      <c r="Z185" s="40"/>
      <c r="AA185" s="107"/>
      <c r="AC185" s="40"/>
      <c r="AD185" s="107"/>
    </row>
    <row r="186" spans="1:30" x14ac:dyDescent="0.25">
      <c r="A186" s="86" t="s">
        <v>900</v>
      </c>
      <c r="B186" s="40"/>
      <c r="C186" s="107"/>
      <c r="E186" s="40"/>
      <c r="F186" s="107"/>
      <c r="G186" s="62"/>
      <c r="H186" s="40"/>
      <c r="I186" s="107"/>
      <c r="J186" s="62"/>
      <c r="K186" s="40"/>
      <c r="L186" s="107"/>
      <c r="N186" s="40"/>
      <c r="O186" s="107"/>
      <c r="Q186" s="40"/>
      <c r="R186" s="107"/>
      <c r="T186" s="40"/>
      <c r="U186" s="107"/>
      <c r="W186" s="40"/>
      <c r="X186" s="107"/>
      <c r="Z186" s="40"/>
      <c r="AA186" s="107"/>
      <c r="AC186" s="40"/>
      <c r="AD186" s="107"/>
    </row>
    <row r="187" spans="1:30" x14ac:dyDescent="0.25">
      <c r="A187" s="86" t="s">
        <v>899</v>
      </c>
      <c r="B187" s="40"/>
      <c r="C187" s="107"/>
      <c r="E187" s="40"/>
      <c r="F187" s="107"/>
      <c r="G187" s="62"/>
      <c r="H187" s="40"/>
      <c r="I187" s="107"/>
      <c r="J187" s="62"/>
      <c r="K187" s="40"/>
      <c r="L187" s="107"/>
      <c r="N187" s="40"/>
      <c r="O187" s="107"/>
      <c r="Q187" s="40"/>
      <c r="R187" s="107"/>
      <c r="T187" s="40"/>
      <c r="U187" s="107"/>
      <c r="W187" s="40"/>
      <c r="X187" s="107"/>
      <c r="Z187" s="40"/>
      <c r="AA187" s="107"/>
      <c r="AC187" s="40"/>
      <c r="AD187" s="107"/>
    </row>
    <row r="188" spans="1:30" x14ac:dyDescent="0.25">
      <c r="A188" s="86" t="s">
        <v>898</v>
      </c>
      <c r="B188" s="40"/>
      <c r="C188" s="107"/>
      <c r="E188" s="40"/>
      <c r="F188" s="107"/>
      <c r="G188" s="62"/>
      <c r="H188" s="40"/>
      <c r="I188" s="107"/>
      <c r="J188" s="62"/>
      <c r="K188" s="40"/>
      <c r="L188" s="107"/>
      <c r="N188" s="40"/>
      <c r="O188" s="107"/>
      <c r="Q188" s="40"/>
      <c r="R188" s="107"/>
      <c r="T188" s="40"/>
      <c r="U188" s="107"/>
      <c r="W188" s="40"/>
      <c r="X188" s="107"/>
      <c r="Z188" s="40"/>
      <c r="AA188" s="107"/>
      <c r="AC188" s="40"/>
      <c r="AD188" s="107"/>
    </row>
    <row r="189" spans="1:30" x14ac:dyDescent="0.25">
      <c r="A189" s="86" t="s">
        <v>897</v>
      </c>
      <c r="B189" s="40"/>
      <c r="C189" s="107"/>
      <c r="E189" s="40"/>
      <c r="F189" s="107"/>
      <c r="G189" s="62"/>
      <c r="H189" s="40"/>
      <c r="I189" s="107"/>
      <c r="J189" s="62"/>
      <c r="K189" s="40"/>
      <c r="L189" s="107"/>
      <c r="N189" s="40"/>
      <c r="O189" s="107"/>
      <c r="Q189" s="40"/>
      <c r="R189" s="107"/>
      <c r="T189" s="40"/>
      <c r="U189" s="107"/>
      <c r="W189" s="40"/>
      <c r="X189" s="107"/>
      <c r="Z189" s="40"/>
      <c r="AA189" s="107"/>
      <c r="AC189" s="40"/>
      <c r="AD189" s="107"/>
    </row>
    <row r="190" spans="1:30" x14ac:dyDescent="0.25">
      <c r="A190" s="86" t="s">
        <v>896</v>
      </c>
      <c r="B190" s="40"/>
      <c r="C190" s="107"/>
      <c r="E190" s="40"/>
      <c r="F190" s="107"/>
      <c r="G190" s="62"/>
      <c r="H190" s="40"/>
      <c r="I190" s="107"/>
      <c r="J190" s="62"/>
      <c r="K190" s="40"/>
      <c r="L190" s="107"/>
      <c r="N190" s="40"/>
      <c r="O190" s="107"/>
      <c r="Q190" s="40"/>
      <c r="R190" s="107"/>
      <c r="T190" s="40"/>
      <c r="U190" s="107"/>
      <c r="W190" s="40"/>
      <c r="X190" s="107"/>
      <c r="Z190" s="40"/>
      <c r="AA190" s="107"/>
      <c r="AC190" s="40"/>
      <c r="AD190" s="107"/>
    </row>
    <row r="191" spans="1:30" x14ac:dyDescent="0.25">
      <c r="A191" s="86" t="s">
        <v>895</v>
      </c>
      <c r="B191" s="40"/>
      <c r="C191" s="107"/>
      <c r="E191" s="40"/>
      <c r="F191" s="107"/>
      <c r="G191" s="62"/>
      <c r="H191" s="40"/>
      <c r="I191" s="107"/>
      <c r="J191" s="62"/>
      <c r="K191" s="40"/>
      <c r="L191" s="107"/>
      <c r="N191" s="40"/>
      <c r="O191" s="107"/>
      <c r="Q191" s="40"/>
      <c r="R191" s="107"/>
      <c r="T191" s="40"/>
      <c r="U191" s="107"/>
      <c r="W191" s="40"/>
      <c r="X191" s="107"/>
      <c r="Z191" s="40"/>
      <c r="AA191" s="107"/>
      <c r="AC191" s="40"/>
      <c r="AD191" s="107"/>
    </row>
    <row r="192" spans="1:30" x14ac:dyDescent="0.25">
      <c r="A192" s="86" t="s">
        <v>894</v>
      </c>
      <c r="B192" s="40"/>
      <c r="C192" s="107"/>
      <c r="E192" s="40"/>
      <c r="F192" s="107"/>
      <c r="G192" s="62"/>
      <c r="H192" s="40"/>
      <c r="I192" s="107"/>
      <c r="J192" s="62"/>
      <c r="K192" s="40"/>
      <c r="L192" s="107"/>
      <c r="N192" s="40"/>
      <c r="O192" s="107"/>
      <c r="Q192" s="40"/>
      <c r="R192" s="107"/>
      <c r="T192" s="40"/>
      <c r="U192" s="107"/>
      <c r="W192" s="40"/>
      <c r="X192" s="107"/>
      <c r="Z192" s="40"/>
      <c r="AA192" s="107"/>
      <c r="AC192" s="40"/>
      <c r="AD192" s="107"/>
    </row>
    <row r="193" spans="1:30" x14ac:dyDescent="0.25">
      <c r="A193" s="86" t="s">
        <v>893</v>
      </c>
      <c r="B193" s="40"/>
      <c r="C193" s="107"/>
      <c r="E193" s="40"/>
      <c r="F193" s="107"/>
      <c r="G193" s="62"/>
      <c r="H193" s="40"/>
      <c r="I193" s="107"/>
      <c r="J193" s="62"/>
      <c r="K193" s="40"/>
      <c r="L193" s="107"/>
      <c r="N193" s="40"/>
      <c r="O193" s="107"/>
      <c r="Q193" s="40"/>
      <c r="R193" s="107"/>
      <c r="T193" s="40"/>
      <c r="U193" s="107"/>
      <c r="W193" s="40"/>
      <c r="X193" s="107"/>
      <c r="Z193" s="40"/>
      <c r="AA193" s="107"/>
      <c r="AC193" s="40"/>
      <c r="AD193" s="107"/>
    </row>
    <row r="194" spans="1:30" x14ac:dyDescent="0.25">
      <c r="A194" s="86" t="s">
        <v>892</v>
      </c>
      <c r="B194" s="40"/>
      <c r="C194" s="107"/>
      <c r="E194" s="40"/>
      <c r="F194" s="107"/>
      <c r="G194" s="62"/>
      <c r="H194" s="40"/>
      <c r="I194" s="107"/>
      <c r="J194" s="62"/>
      <c r="K194" s="40"/>
      <c r="L194" s="107"/>
      <c r="N194" s="40"/>
      <c r="O194" s="107"/>
      <c r="Q194" s="40"/>
      <c r="R194" s="107"/>
      <c r="T194" s="40"/>
      <c r="U194" s="107"/>
      <c r="W194" s="40"/>
      <c r="X194" s="107"/>
      <c r="Z194" s="40"/>
      <c r="AA194" s="107"/>
      <c r="AC194" s="40"/>
      <c r="AD194" s="107"/>
    </row>
    <row r="195" spans="1:30" x14ac:dyDescent="0.25">
      <c r="A195" s="86" t="s">
        <v>891</v>
      </c>
      <c r="B195" s="40"/>
      <c r="C195" s="107"/>
      <c r="E195" s="40"/>
      <c r="F195" s="107"/>
      <c r="G195" s="62"/>
      <c r="H195" s="40"/>
      <c r="I195" s="107"/>
      <c r="J195" s="62"/>
      <c r="K195" s="40"/>
      <c r="L195" s="107"/>
      <c r="N195" s="40"/>
      <c r="O195" s="107"/>
      <c r="Q195" s="40"/>
      <c r="R195" s="107"/>
      <c r="T195" s="40"/>
      <c r="U195" s="107"/>
      <c r="W195" s="40"/>
      <c r="X195" s="107"/>
      <c r="Z195" s="40"/>
      <c r="AA195" s="107"/>
      <c r="AC195" s="40"/>
      <c r="AD195" s="107"/>
    </row>
    <row r="196" spans="1:30" x14ac:dyDescent="0.25">
      <c r="A196" s="86" t="s">
        <v>890</v>
      </c>
      <c r="B196" s="40"/>
      <c r="C196" s="107"/>
      <c r="E196" s="40"/>
      <c r="F196" s="107"/>
      <c r="G196" s="62"/>
      <c r="H196" s="40"/>
      <c r="I196" s="107"/>
      <c r="J196" s="62"/>
      <c r="K196" s="40"/>
      <c r="L196" s="107"/>
      <c r="N196" s="40"/>
      <c r="O196" s="107"/>
      <c r="Q196" s="40"/>
      <c r="R196" s="107"/>
      <c r="T196" s="40"/>
      <c r="U196" s="107"/>
      <c r="W196" s="40"/>
      <c r="X196" s="107"/>
      <c r="Z196" s="40"/>
      <c r="AA196" s="107"/>
      <c r="AC196" s="40"/>
      <c r="AD196" s="107"/>
    </row>
    <row r="197" spans="1:30" x14ac:dyDescent="0.25">
      <c r="A197" s="86" t="s">
        <v>889</v>
      </c>
      <c r="B197" s="17" t="s">
        <v>20</v>
      </c>
      <c r="C197" s="107">
        <v>0</v>
      </c>
      <c r="E197" s="17" t="s">
        <v>20</v>
      </c>
      <c r="F197" s="107"/>
      <c r="G197" s="62"/>
      <c r="H197" s="17" t="s">
        <v>20</v>
      </c>
      <c r="I197" s="107"/>
      <c r="J197" s="62"/>
      <c r="K197" s="17" t="s">
        <v>20</v>
      </c>
      <c r="L197" s="107"/>
      <c r="N197" s="17" t="s">
        <v>20</v>
      </c>
      <c r="O197" s="107"/>
      <c r="Q197" s="17" t="s">
        <v>20</v>
      </c>
      <c r="R197" s="107"/>
      <c r="T197" s="17" t="s">
        <v>20</v>
      </c>
      <c r="U197" s="107"/>
      <c r="W197" s="17" t="s">
        <v>20</v>
      </c>
      <c r="X197" s="107"/>
      <c r="Z197" s="17" t="s">
        <v>20</v>
      </c>
      <c r="AA197" s="107"/>
      <c r="AC197" s="17" t="s">
        <v>20</v>
      </c>
      <c r="AD197" s="107"/>
    </row>
    <row r="198" spans="1:30" ht="15.75" thickBot="1" x14ac:dyDescent="0.3">
      <c r="B198" s="23" t="s">
        <v>31</v>
      </c>
      <c r="C198" s="51">
        <f>IFERROR(SUM(C167:C197),"")</f>
        <v>16035834361</v>
      </c>
      <c r="E198" s="23" t="s">
        <v>31</v>
      </c>
      <c r="F198" s="51">
        <f>IFERROR(SUM(F167:F197),"")</f>
        <v>0</v>
      </c>
      <c r="G198" s="62"/>
      <c r="H198" s="23" t="s">
        <v>31</v>
      </c>
      <c r="I198" s="51">
        <f>IFERROR(SUM(I167:I197),"")</f>
        <v>0</v>
      </c>
      <c r="J198" s="62"/>
      <c r="K198" s="23" t="s">
        <v>31</v>
      </c>
      <c r="L198" s="51">
        <f>IFERROR(SUM(L167:L197),"")</f>
        <v>0</v>
      </c>
      <c r="N198" s="23" t="s">
        <v>31</v>
      </c>
      <c r="O198" s="51">
        <f>IFERROR(SUM(O167:O197),"")</f>
        <v>0</v>
      </c>
      <c r="Q198" s="23" t="s">
        <v>31</v>
      </c>
      <c r="R198" s="51">
        <f>IFERROR(SUM(R167:R197),"")</f>
        <v>0</v>
      </c>
      <c r="T198" s="23" t="s">
        <v>31</v>
      </c>
      <c r="U198" s="51">
        <f>IFERROR(SUM(U167:U197),"")</f>
        <v>0</v>
      </c>
      <c r="W198" s="23" t="s">
        <v>31</v>
      </c>
      <c r="X198" s="51">
        <f>IFERROR(SUM(X167:X197),"")</f>
        <v>0</v>
      </c>
      <c r="Z198" s="23" t="s">
        <v>31</v>
      </c>
      <c r="AA198" s="51">
        <f>IFERROR(SUM(AA167:AA197),"")</f>
        <v>0</v>
      </c>
      <c r="AC198" s="23" t="s">
        <v>31</v>
      </c>
      <c r="AD198" s="51">
        <f>IFERROR(SUM(AD167:AD197),"")</f>
        <v>0</v>
      </c>
    </row>
    <row r="200" spans="1:30" x14ac:dyDescent="0.25">
      <c r="B200" s="68" t="s">
        <v>947</v>
      </c>
    </row>
  </sheetData>
  <dataValidations count="8">
    <dataValidation allowBlank="1" sqref="B154 W154 Z154 E154 H154 K154 N154 Q154 T154 AC154 B197 E197 H197 K197 N197 Q197 T197 W197 Z197 AC197"/>
    <dataValidation type="list" allowBlank="1" showErrorMessage="1" prompt="Should be a number" sqref="C35">
      <formula1>"Hard bullet, Soft bullet, Pass through, Mixed"</formula1>
    </dataValidation>
    <dataValidation allowBlank="1" showErrorMessage="1" prompt="Should be a date" sqref="C3"/>
    <dataValidation allowBlank="1" showErrorMessage="1" prompt="Should be a number" sqref="C34 C8 C20 C5"/>
    <dataValidation allowBlank="1" showErrorMessage="1" prompt="Values do not add up to Cover Pool Balance" sqref="C21:C22 C18:C19 C25:C30"/>
    <dataValidation allowBlank="1" showErrorMessage="1" prompt="Values do not add up to Covered Bonds Balance" sqref="C38:C39 C42:C47"/>
    <dataValidation allowBlank="1" showErrorMessage="1" prompt="Values do not add up to Asset Balance" sqref="O131:O132 X131:X132 F144:F154 F134:F141 C134:C141 C144:C154 C131:C132 F131:F132 C157:C159 F157:F159 I157:I159 O157:O159 R157:R159 U157:U159 X157:X159 L157:L159"/>
    <dataValidation allowBlank="1" showErrorMessage="1" prompt="Values do not add up to main country balance" sqref="F167:F197 C167:C197"/>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6">
        <x14:dataValidation type="list" allowBlank="1" showErrorMessage="1" error="Please Select a Valid Currency">
          <x14:formula1>
            <xm:f>Lists!$E$2:$E$24</xm:f>
          </x14:formula1>
          <xm:sqref>B25:B29 B42:B46 C4</xm:sqref>
        </x14:dataValidation>
        <x14:dataValidation type="list" allowBlank="1" showErrorMessage="1" error="Please Select a valid Asset Type">
          <x14:formula1>
            <xm:f>Lists!$C$2:$C$11</xm:f>
          </x14:formula1>
          <xm:sqref>C7 C114:C124</xm:sqref>
        </x14:dataValidation>
        <x14:dataValidation type="list" allowBlank="1">
          <x14:formula1>
            <xm:f>Lists!$E$27:$E$30</xm:f>
          </x14:formula1>
          <xm:sqref>C9</xm:sqref>
        </x14:dataValidation>
        <x14:dataValidation type="list" allowBlank="1" showErrorMessage="1">
          <x14:formula1>
            <xm:f>Lists!$C$23:$C$26</xm:f>
          </x14:formula1>
          <xm:sqref>D73:D110</xm:sqref>
        </x14:dataValidation>
        <x14:dataValidation type="list" allowBlank="1" showErrorMessage="1">
          <x14:formula1>
            <xm:f>Lists!$G$2:$XFD$2</xm:f>
          </x14:formula1>
          <xm:sqref>B144:B153 AC144:AC153 Z144:Z153 W144:W153 T144:T153 Q144:Q153 N144:N153 K144:K153 H144:H153 E144:E153</xm:sqref>
        </x14:dataValidation>
        <x14:dataValidation type="list" allowBlank="1" showErrorMessage="1">
          <x14:formula1>
            <xm:f>Lists!$C$14:$C$16</xm:f>
          </x14:formula1>
          <xm:sqref>C133 F133 I133 L133 O133 R133 U133 X133 AA133 AD133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B2:C52"/>
  <sheetViews>
    <sheetView workbookViewId="0">
      <selection activeCell="C49" sqref="C49"/>
    </sheetView>
  </sheetViews>
  <sheetFormatPr baseColWidth="10" defaultColWidth="9.140625" defaultRowHeight="15" x14ac:dyDescent="0.25"/>
  <cols>
    <col min="1" max="1" width="9.140625" style="1"/>
    <col min="2" max="2" width="29" style="1" customWidth="1"/>
    <col min="3" max="3" width="195" style="1" customWidth="1"/>
    <col min="4" max="16384" width="9.140625" style="1"/>
  </cols>
  <sheetData>
    <row r="2" spans="2:3" x14ac:dyDescent="0.25">
      <c r="B2" s="5" t="s">
        <v>35</v>
      </c>
    </row>
    <row r="3" spans="2:3" x14ac:dyDescent="0.25">
      <c r="B3" s="5"/>
    </row>
    <row r="4" spans="2:3" ht="15.75" thickBot="1" x14ac:dyDescent="0.3"/>
    <row r="5" spans="2:3" x14ac:dyDescent="0.25">
      <c r="B5" s="97" t="s">
        <v>48</v>
      </c>
      <c r="C5" s="98" t="s">
        <v>957</v>
      </c>
    </row>
    <row r="6" spans="2:3" x14ac:dyDescent="0.25">
      <c r="B6" s="99" t="s">
        <v>50</v>
      </c>
      <c r="C6" s="100" t="s">
        <v>962</v>
      </c>
    </row>
    <row r="7" spans="2:3" x14ac:dyDescent="0.25">
      <c r="B7" s="99" t="s">
        <v>959</v>
      </c>
      <c r="C7" s="100" t="s">
        <v>958</v>
      </c>
    </row>
    <row r="8" spans="2:3" x14ac:dyDescent="0.25">
      <c r="B8" s="99" t="s">
        <v>55</v>
      </c>
      <c r="C8" s="100" t="s">
        <v>960</v>
      </c>
    </row>
    <row r="9" spans="2:3" x14ac:dyDescent="0.25">
      <c r="B9" s="99" t="s">
        <v>2</v>
      </c>
      <c r="C9" s="100" t="s">
        <v>606</v>
      </c>
    </row>
    <row r="10" spans="2:3" x14ac:dyDescent="0.25">
      <c r="B10" s="101" t="s">
        <v>493</v>
      </c>
      <c r="C10" s="100" t="s">
        <v>941</v>
      </c>
    </row>
    <row r="11" spans="2:3" x14ac:dyDescent="0.25">
      <c r="B11" s="101" t="s">
        <v>47</v>
      </c>
      <c r="C11" s="100" t="s">
        <v>963</v>
      </c>
    </row>
    <row r="12" spans="2:3" x14ac:dyDescent="0.25">
      <c r="B12" s="101" t="s">
        <v>46</v>
      </c>
      <c r="C12" s="100" t="s">
        <v>964</v>
      </c>
    </row>
    <row r="13" spans="2:3" x14ac:dyDescent="0.25">
      <c r="B13" s="101" t="s">
        <v>961</v>
      </c>
      <c r="C13" s="100" t="s">
        <v>965</v>
      </c>
    </row>
    <row r="14" spans="2:3" x14ac:dyDescent="0.25">
      <c r="B14" s="101" t="s">
        <v>968</v>
      </c>
      <c r="C14" s="100" t="s">
        <v>967</v>
      </c>
    </row>
    <row r="15" spans="2:3" ht="24" x14ac:dyDescent="0.25">
      <c r="B15" s="101" t="s">
        <v>969</v>
      </c>
      <c r="C15" s="100" t="s">
        <v>1007</v>
      </c>
    </row>
    <row r="16" spans="2:3" ht="24" x14ac:dyDescent="0.25">
      <c r="B16" s="101" t="s">
        <v>17</v>
      </c>
      <c r="C16" s="100" t="s">
        <v>970</v>
      </c>
    </row>
    <row r="17" spans="2:3" ht="36" x14ac:dyDescent="0.25">
      <c r="B17" s="101" t="s">
        <v>971</v>
      </c>
      <c r="C17" s="100" t="s">
        <v>972</v>
      </c>
    </row>
    <row r="18" spans="2:3" ht="24" x14ac:dyDescent="0.25">
      <c r="B18" s="101" t="s">
        <v>1008</v>
      </c>
      <c r="C18" s="100" t="s">
        <v>1010</v>
      </c>
    </row>
    <row r="19" spans="2:3" ht="24" x14ac:dyDescent="0.25">
      <c r="B19" s="101" t="s">
        <v>1013</v>
      </c>
      <c r="C19" s="100" t="s">
        <v>1012</v>
      </c>
    </row>
    <row r="20" spans="2:3" x14ac:dyDescent="0.25">
      <c r="B20" s="101" t="s">
        <v>413</v>
      </c>
      <c r="C20" s="100" t="s">
        <v>973</v>
      </c>
    </row>
    <row r="21" spans="2:3" x14ac:dyDescent="0.25">
      <c r="B21" s="101" t="s">
        <v>487</v>
      </c>
      <c r="C21" s="100" t="s">
        <v>608</v>
      </c>
    </row>
    <row r="22" spans="2:3" ht="36" x14ac:dyDescent="0.25">
      <c r="B22" s="101" t="s">
        <v>974</v>
      </c>
      <c r="C22" s="100" t="s">
        <v>1004</v>
      </c>
    </row>
    <row r="23" spans="2:3" ht="24" x14ac:dyDescent="0.25">
      <c r="B23" s="101" t="s">
        <v>976</v>
      </c>
      <c r="C23" s="100" t="s">
        <v>975</v>
      </c>
    </row>
    <row r="24" spans="2:3" ht="24" x14ac:dyDescent="0.25">
      <c r="B24" s="101" t="s">
        <v>978</v>
      </c>
      <c r="C24" s="100" t="s">
        <v>977</v>
      </c>
    </row>
    <row r="25" spans="2:3" x14ac:dyDescent="0.25">
      <c r="B25" s="101" t="s">
        <v>558</v>
      </c>
      <c r="C25" s="100" t="s">
        <v>609</v>
      </c>
    </row>
    <row r="26" spans="2:3" x14ac:dyDescent="0.25">
      <c r="B26" s="101" t="s">
        <v>4</v>
      </c>
      <c r="C26" s="100" t="s">
        <v>979</v>
      </c>
    </row>
    <row r="27" spans="2:3" x14ac:dyDescent="0.25">
      <c r="B27" s="101" t="s">
        <v>38</v>
      </c>
      <c r="C27" s="100" t="s">
        <v>1011</v>
      </c>
    </row>
    <row r="28" spans="2:3" ht="24" x14ac:dyDescent="0.25">
      <c r="B28" s="99" t="s">
        <v>954</v>
      </c>
      <c r="C28" s="100" t="s">
        <v>980</v>
      </c>
    </row>
    <row r="29" spans="2:3" ht="24" x14ac:dyDescent="0.25">
      <c r="B29" s="101" t="s">
        <v>943</v>
      </c>
      <c r="C29" s="100" t="s">
        <v>981</v>
      </c>
    </row>
    <row r="30" spans="2:3" ht="36" x14ac:dyDescent="0.25">
      <c r="B30" s="101" t="s">
        <v>37</v>
      </c>
      <c r="C30" s="100" t="s">
        <v>942</v>
      </c>
    </row>
    <row r="31" spans="2:3" ht="24" x14ac:dyDescent="0.25">
      <c r="B31" s="101" t="s">
        <v>983</v>
      </c>
      <c r="C31" s="100" t="s">
        <v>982</v>
      </c>
    </row>
    <row r="32" spans="2:3" x14ac:dyDescent="0.25">
      <c r="B32" s="101" t="s">
        <v>410</v>
      </c>
      <c r="C32" s="100" t="s">
        <v>984</v>
      </c>
    </row>
    <row r="33" spans="2:3" ht="24" x14ac:dyDescent="0.25">
      <c r="B33" s="101" t="s">
        <v>411</v>
      </c>
      <c r="C33" s="100" t="s">
        <v>985</v>
      </c>
    </row>
    <row r="34" spans="2:3" ht="24" x14ac:dyDescent="0.25">
      <c r="B34" s="101" t="s">
        <v>986</v>
      </c>
      <c r="C34" s="100" t="s">
        <v>1005</v>
      </c>
    </row>
    <row r="35" spans="2:3" x14ac:dyDescent="0.25">
      <c r="B35" s="101" t="s">
        <v>39</v>
      </c>
      <c r="C35" s="100" t="s">
        <v>987</v>
      </c>
    </row>
    <row r="36" spans="2:3" x14ac:dyDescent="0.25">
      <c r="B36" s="101" t="s">
        <v>36</v>
      </c>
      <c r="C36" s="100" t="s">
        <v>607</v>
      </c>
    </row>
    <row r="37" spans="2:3" x14ac:dyDescent="0.25">
      <c r="B37" s="101" t="s">
        <v>53</v>
      </c>
      <c r="C37" s="100" t="s">
        <v>988</v>
      </c>
    </row>
    <row r="38" spans="2:3" x14ac:dyDescent="0.25">
      <c r="B38" s="101" t="s">
        <v>990</v>
      </c>
      <c r="C38" s="100" t="s">
        <v>989</v>
      </c>
    </row>
    <row r="39" spans="2:3" x14ac:dyDescent="0.25">
      <c r="B39" s="101" t="s">
        <v>992</v>
      </c>
      <c r="C39" s="100" t="s">
        <v>991</v>
      </c>
    </row>
    <row r="40" spans="2:3" x14ac:dyDescent="0.25">
      <c r="B40" s="101" t="s">
        <v>54</v>
      </c>
      <c r="C40" s="100" t="s">
        <v>994</v>
      </c>
    </row>
    <row r="41" spans="2:3" x14ac:dyDescent="0.25">
      <c r="B41" s="101" t="s">
        <v>52</v>
      </c>
      <c r="C41" s="100" t="s">
        <v>993</v>
      </c>
    </row>
    <row r="42" spans="2:3" ht="24" x14ac:dyDescent="0.25">
      <c r="B42" s="101" t="s">
        <v>610</v>
      </c>
      <c r="C42" s="100" t="s">
        <v>995</v>
      </c>
    </row>
    <row r="43" spans="2:3" x14ac:dyDescent="0.25">
      <c r="B43" s="101" t="s">
        <v>49</v>
      </c>
      <c r="C43" s="100" t="s">
        <v>996</v>
      </c>
    </row>
    <row r="44" spans="2:3" x14ac:dyDescent="0.25">
      <c r="B44" s="101" t="s">
        <v>412</v>
      </c>
      <c r="C44" s="100" t="s">
        <v>997</v>
      </c>
    </row>
    <row r="45" spans="2:3" x14ac:dyDescent="0.25">
      <c r="B45" s="101" t="s">
        <v>34</v>
      </c>
      <c r="C45" s="100" t="s">
        <v>998</v>
      </c>
    </row>
    <row r="46" spans="2:3" x14ac:dyDescent="0.25">
      <c r="B46" s="101" t="s">
        <v>999</v>
      </c>
      <c r="C46" s="100" t="s">
        <v>1014</v>
      </c>
    </row>
    <row r="47" spans="2:3" x14ac:dyDescent="0.25">
      <c r="B47" s="101" t="s">
        <v>28</v>
      </c>
      <c r="C47" s="100" t="s">
        <v>1000</v>
      </c>
    </row>
    <row r="48" spans="2:3" ht="24" x14ac:dyDescent="0.25">
      <c r="B48" s="101" t="s">
        <v>1001</v>
      </c>
      <c r="C48" s="100" t="s">
        <v>1006</v>
      </c>
    </row>
    <row r="49" spans="2:3" x14ac:dyDescent="0.25">
      <c r="B49" s="101" t="s">
        <v>557</v>
      </c>
      <c r="C49" s="100" t="s">
        <v>611</v>
      </c>
    </row>
    <row r="50" spans="2:3" x14ac:dyDescent="0.25">
      <c r="B50" s="101" t="s">
        <v>565</v>
      </c>
      <c r="C50" s="100" t="s">
        <v>945</v>
      </c>
    </row>
    <row r="51" spans="2:3" x14ac:dyDescent="0.25">
      <c r="B51" s="101" t="s">
        <v>9</v>
      </c>
      <c r="C51" s="100" t="s">
        <v>940</v>
      </c>
    </row>
    <row r="52" spans="2:3" ht="24.75" thickBot="1" x14ac:dyDescent="0.3">
      <c r="B52" s="102" t="s">
        <v>23</v>
      </c>
      <c r="C52" s="103" t="s">
        <v>944</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V57"/>
  <sheetViews>
    <sheetView workbookViewId="0">
      <selection activeCell="C17" sqref="C17"/>
    </sheetView>
  </sheetViews>
  <sheetFormatPr baseColWidth="10" defaultColWidth="9.140625" defaultRowHeight="15" x14ac:dyDescent="0.25"/>
  <cols>
    <col min="2" max="2" width="38" customWidth="1"/>
    <col min="3" max="3" width="52.5703125" bestFit="1" customWidth="1"/>
    <col min="9" max="9" width="17.140625" customWidth="1"/>
    <col min="13" max="13" width="20.5703125" customWidth="1"/>
    <col min="14" max="14" width="19.7109375" customWidth="1"/>
    <col min="37" max="37" width="16.7109375" bestFit="1" customWidth="1"/>
    <col min="38" max="39" width="16.7109375" customWidth="1"/>
  </cols>
  <sheetData>
    <row r="1" spans="1:48" x14ac:dyDescent="0.25">
      <c r="A1" s="37"/>
      <c r="B1" s="37"/>
      <c r="C1" t="s">
        <v>57</v>
      </c>
      <c r="E1" t="s">
        <v>384</v>
      </c>
      <c r="G1" t="s">
        <v>58</v>
      </c>
    </row>
    <row r="2" spans="1:48" x14ac:dyDescent="0.25">
      <c r="A2" s="38"/>
      <c r="B2" s="37"/>
      <c r="C2" t="s">
        <v>16</v>
      </c>
      <c r="E2" t="s">
        <v>385</v>
      </c>
      <c r="G2" t="s">
        <v>59</v>
      </c>
      <c r="H2" t="s">
        <v>60</v>
      </c>
      <c r="I2" t="s">
        <v>61</v>
      </c>
      <c r="J2" t="s">
        <v>655</v>
      </c>
      <c r="K2" t="s">
        <v>62</v>
      </c>
      <c r="L2" t="s">
        <v>416</v>
      </c>
      <c r="M2" t="s">
        <v>81</v>
      </c>
      <c r="N2" t="s">
        <v>620</v>
      </c>
      <c r="O2" t="s">
        <v>63</v>
      </c>
      <c r="P2" t="s">
        <v>421</v>
      </c>
      <c r="Q2" t="s">
        <v>75</v>
      </c>
      <c r="R2" t="s">
        <v>64</v>
      </c>
      <c r="S2" t="s">
        <v>65</v>
      </c>
      <c r="T2" t="s">
        <v>66</v>
      </c>
      <c r="U2" t="s">
        <v>67</v>
      </c>
      <c r="V2" t="s">
        <v>80</v>
      </c>
      <c r="W2" t="s">
        <v>68</v>
      </c>
      <c r="X2" t="s">
        <v>69</v>
      </c>
      <c r="Y2" t="s">
        <v>70</v>
      </c>
      <c r="Z2" t="s">
        <v>419</v>
      </c>
      <c r="AA2" t="s">
        <v>420</v>
      </c>
      <c r="AB2" t="s">
        <v>651</v>
      </c>
      <c r="AC2" t="s">
        <v>684</v>
      </c>
      <c r="AD2" t="s">
        <v>71</v>
      </c>
      <c r="AE2" t="s">
        <v>706</v>
      </c>
      <c r="AF2" t="s">
        <v>72</v>
      </c>
      <c r="AG2" t="s">
        <v>56</v>
      </c>
      <c r="AH2" t="s">
        <v>760</v>
      </c>
      <c r="AI2" t="s">
        <v>73</v>
      </c>
      <c r="AJ2" t="s">
        <v>74</v>
      </c>
      <c r="AK2" t="s">
        <v>415</v>
      </c>
      <c r="AL2" t="s">
        <v>626</v>
      </c>
      <c r="AM2" t="s">
        <v>705</v>
      </c>
      <c r="AN2" t="s">
        <v>414</v>
      </c>
      <c r="AO2" t="s">
        <v>691</v>
      </c>
      <c r="AP2" t="s">
        <v>729</v>
      </c>
      <c r="AQ2" t="s">
        <v>76</v>
      </c>
      <c r="AR2" t="s">
        <v>77</v>
      </c>
      <c r="AS2" t="s">
        <v>78</v>
      </c>
      <c r="AT2" t="s">
        <v>418</v>
      </c>
      <c r="AU2" t="s">
        <v>79</v>
      </c>
      <c r="AV2" t="s">
        <v>417</v>
      </c>
    </row>
    <row r="3" spans="1:48" x14ac:dyDescent="0.25">
      <c r="A3" s="38"/>
      <c r="B3" s="37"/>
      <c r="C3" t="s">
        <v>17</v>
      </c>
      <c r="E3" t="s">
        <v>386</v>
      </c>
      <c r="G3" t="s">
        <v>82</v>
      </c>
      <c r="H3" t="s">
        <v>83</v>
      </c>
      <c r="I3" t="s">
        <v>84</v>
      </c>
      <c r="J3" t="s">
        <v>656</v>
      </c>
      <c r="K3" t="s">
        <v>494</v>
      </c>
      <c r="L3" t="s">
        <v>422</v>
      </c>
      <c r="M3" t="s">
        <v>102</v>
      </c>
      <c r="N3" t="s">
        <v>625</v>
      </c>
      <c r="O3" t="s">
        <v>85</v>
      </c>
      <c r="P3" t="s">
        <v>434</v>
      </c>
      <c r="Q3" t="s">
        <v>95</v>
      </c>
      <c r="R3" t="s">
        <v>86</v>
      </c>
      <c r="S3" t="s">
        <v>87</v>
      </c>
      <c r="T3" t="s">
        <v>88</v>
      </c>
      <c r="U3" t="s">
        <v>89</v>
      </c>
      <c r="V3" t="s">
        <v>100</v>
      </c>
      <c r="W3" t="s">
        <v>567</v>
      </c>
      <c r="X3" t="s">
        <v>90</v>
      </c>
      <c r="Y3" t="s">
        <v>70</v>
      </c>
      <c r="Z3" t="s">
        <v>443</v>
      </c>
      <c r="AA3" t="s">
        <v>449</v>
      </c>
      <c r="AB3" t="s">
        <v>652</v>
      </c>
      <c r="AC3" t="s">
        <v>685</v>
      </c>
      <c r="AD3" t="s">
        <v>91</v>
      </c>
      <c r="AE3" t="s">
        <v>707</v>
      </c>
      <c r="AF3" t="s">
        <v>92</v>
      </c>
      <c r="AG3" t="s">
        <v>101</v>
      </c>
      <c r="AH3" t="s">
        <v>761</v>
      </c>
      <c r="AI3" t="s">
        <v>93</v>
      </c>
      <c r="AJ3" t="s">
        <v>94</v>
      </c>
      <c r="AK3" t="s">
        <v>460</v>
      </c>
      <c r="AL3" t="s">
        <v>648</v>
      </c>
      <c r="AM3" t="s">
        <v>42</v>
      </c>
      <c r="AN3" t="s">
        <v>469</v>
      </c>
      <c r="AO3" t="s">
        <v>694</v>
      </c>
      <c r="AP3" t="s">
        <v>734</v>
      </c>
      <c r="AQ3" t="s">
        <v>96</v>
      </c>
      <c r="AR3" t="s">
        <v>97</v>
      </c>
      <c r="AS3" t="s">
        <v>98</v>
      </c>
      <c r="AT3" t="s">
        <v>479</v>
      </c>
      <c r="AU3" t="s">
        <v>99</v>
      </c>
      <c r="AV3" t="s">
        <v>504</v>
      </c>
    </row>
    <row r="4" spans="1:48" x14ac:dyDescent="0.25">
      <c r="A4" s="38"/>
      <c r="B4" s="37"/>
      <c r="C4" t="s">
        <v>596</v>
      </c>
      <c r="E4" t="s">
        <v>387</v>
      </c>
      <c r="G4" t="s">
        <v>103</v>
      </c>
      <c r="H4" t="s">
        <v>104</v>
      </c>
      <c r="I4" t="s">
        <v>105</v>
      </c>
      <c r="J4" t="s">
        <v>655</v>
      </c>
      <c r="K4" t="s">
        <v>495</v>
      </c>
      <c r="L4" t="s">
        <v>423</v>
      </c>
      <c r="M4" t="s">
        <v>125</v>
      </c>
      <c r="N4" t="s">
        <v>620</v>
      </c>
      <c r="O4" t="s">
        <v>107</v>
      </c>
      <c r="P4" t="s">
        <v>435</v>
      </c>
      <c r="Q4" t="s">
        <v>118</v>
      </c>
      <c r="R4" t="s">
        <v>108</v>
      </c>
      <c r="S4" t="s">
        <v>109</v>
      </c>
      <c r="T4" t="s">
        <v>110</v>
      </c>
      <c r="U4" t="s">
        <v>111</v>
      </c>
      <c r="V4" t="s">
        <v>123</v>
      </c>
      <c r="W4" t="s">
        <v>568</v>
      </c>
      <c r="X4" t="s">
        <v>112</v>
      </c>
      <c r="Y4" t="s">
        <v>113</v>
      </c>
      <c r="Z4" t="s">
        <v>444</v>
      </c>
      <c r="AA4" t="s">
        <v>450</v>
      </c>
      <c r="AB4" t="s">
        <v>653</v>
      </c>
      <c r="AC4" t="s">
        <v>686</v>
      </c>
      <c r="AD4" t="s">
        <v>114</v>
      </c>
      <c r="AE4" t="s">
        <v>713</v>
      </c>
      <c r="AF4" t="s">
        <v>115</v>
      </c>
      <c r="AG4" t="s">
        <v>124</v>
      </c>
      <c r="AH4" t="s">
        <v>762</v>
      </c>
      <c r="AI4" t="s">
        <v>116</v>
      </c>
      <c r="AJ4" t="s">
        <v>117</v>
      </c>
      <c r="AK4" t="s">
        <v>461</v>
      </c>
      <c r="AL4" t="s">
        <v>634</v>
      </c>
      <c r="AM4" t="s">
        <v>728</v>
      </c>
      <c r="AN4" t="s">
        <v>470</v>
      </c>
      <c r="AO4" t="s">
        <v>696</v>
      </c>
      <c r="AP4" t="s">
        <v>741</v>
      </c>
      <c r="AQ4" t="s">
        <v>119</v>
      </c>
      <c r="AR4" t="s">
        <v>120</v>
      </c>
      <c r="AS4" t="s">
        <v>121</v>
      </c>
      <c r="AT4" t="s">
        <v>480</v>
      </c>
      <c r="AU4" t="s">
        <v>122</v>
      </c>
      <c r="AV4" t="s">
        <v>505</v>
      </c>
    </row>
    <row r="5" spans="1:48" x14ac:dyDescent="0.25">
      <c r="C5" t="s">
        <v>52</v>
      </c>
      <c r="E5" t="s">
        <v>388</v>
      </c>
      <c r="G5" t="s">
        <v>126</v>
      </c>
      <c r="H5" t="s">
        <v>127</v>
      </c>
      <c r="I5" t="s">
        <v>128</v>
      </c>
      <c r="J5" t="s">
        <v>657</v>
      </c>
      <c r="K5" t="s">
        <v>496</v>
      </c>
      <c r="L5" t="s">
        <v>424</v>
      </c>
      <c r="M5" t="s">
        <v>144</v>
      </c>
      <c r="N5" t="s">
        <v>623</v>
      </c>
      <c r="O5" t="s">
        <v>129</v>
      </c>
      <c r="P5" t="s">
        <v>436</v>
      </c>
      <c r="Q5" t="s">
        <v>138</v>
      </c>
      <c r="R5" t="s">
        <v>130</v>
      </c>
      <c r="S5" t="s">
        <v>491</v>
      </c>
      <c r="T5" t="s">
        <v>131</v>
      </c>
      <c r="U5" t="s">
        <v>132</v>
      </c>
      <c r="V5" t="s">
        <v>143</v>
      </c>
      <c r="W5" t="s">
        <v>569</v>
      </c>
      <c r="X5" t="s">
        <v>133</v>
      </c>
      <c r="Y5" t="s">
        <v>124</v>
      </c>
      <c r="Z5" t="s">
        <v>445</v>
      </c>
      <c r="AA5" t="s">
        <v>451</v>
      </c>
      <c r="AB5" t="s">
        <v>651</v>
      </c>
      <c r="AC5" t="s">
        <v>684</v>
      </c>
      <c r="AD5" t="s">
        <v>134</v>
      </c>
      <c r="AE5" t="s">
        <v>709</v>
      </c>
      <c r="AF5" t="s">
        <v>135</v>
      </c>
      <c r="AG5" t="s">
        <v>42</v>
      </c>
      <c r="AH5" t="s">
        <v>763</v>
      </c>
      <c r="AI5" t="s">
        <v>136</v>
      </c>
      <c r="AJ5" t="s">
        <v>137</v>
      </c>
      <c r="AK5" t="s">
        <v>462</v>
      </c>
      <c r="AL5" t="s">
        <v>638</v>
      </c>
      <c r="AM5" t="s">
        <v>724</v>
      </c>
      <c r="AN5" t="s">
        <v>471</v>
      </c>
      <c r="AO5" t="s">
        <v>700</v>
      </c>
      <c r="AP5" t="s">
        <v>738</v>
      </c>
      <c r="AQ5" t="s">
        <v>139</v>
      </c>
      <c r="AR5" t="s">
        <v>140</v>
      </c>
      <c r="AS5" t="s">
        <v>141</v>
      </c>
      <c r="AT5" t="s">
        <v>481</v>
      </c>
      <c r="AU5" t="s">
        <v>142</v>
      </c>
      <c r="AV5" t="s">
        <v>506</v>
      </c>
    </row>
    <row r="6" spans="1:48" x14ac:dyDescent="0.25">
      <c r="C6" t="s">
        <v>489</v>
      </c>
      <c r="E6" t="s">
        <v>391</v>
      </c>
      <c r="G6" t="s">
        <v>145</v>
      </c>
      <c r="H6" t="s">
        <v>146</v>
      </c>
      <c r="I6" t="s">
        <v>147</v>
      </c>
      <c r="J6" t="s">
        <v>658</v>
      </c>
      <c r="K6" t="s">
        <v>497</v>
      </c>
      <c r="L6" t="s">
        <v>425</v>
      </c>
      <c r="M6" t="s">
        <v>165</v>
      </c>
      <c r="N6" t="s">
        <v>622</v>
      </c>
      <c r="O6" t="s">
        <v>148</v>
      </c>
      <c r="P6" t="s">
        <v>427</v>
      </c>
      <c r="Q6" t="s">
        <v>158</v>
      </c>
      <c r="R6" t="s">
        <v>149</v>
      </c>
      <c r="S6" t="s">
        <v>150</v>
      </c>
      <c r="T6" t="s">
        <v>151</v>
      </c>
      <c r="U6" t="s">
        <v>152</v>
      </c>
      <c r="V6" t="s">
        <v>163</v>
      </c>
      <c r="W6" t="s">
        <v>570</v>
      </c>
      <c r="X6" t="s">
        <v>153</v>
      </c>
      <c r="Y6" t="s">
        <v>42</v>
      </c>
      <c r="Z6" t="s">
        <v>446</v>
      </c>
      <c r="AA6" t="s">
        <v>452</v>
      </c>
      <c r="AB6" t="s">
        <v>654</v>
      </c>
      <c r="AC6" t="s">
        <v>690</v>
      </c>
      <c r="AD6" t="s">
        <v>154</v>
      </c>
      <c r="AE6" t="s">
        <v>714</v>
      </c>
      <c r="AF6" t="s">
        <v>155</v>
      </c>
      <c r="AG6" t="s">
        <v>164</v>
      </c>
      <c r="AH6" t="s">
        <v>764</v>
      </c>
      <c r="AI6" t="s">
        <v>156</v>
      </c>
      <c r="AJ6" t="s">
        <v>157</v>
      </c>
      <c r="AK6" t="s">
        <v>463</v>
      </c>
      <c r="AL6" t="s">
        <v>645</v>
      </c>
      <c r="AM6" t="s">
        <v>725</v>
      </c>
      <c r="AN6" t="s">
        <v>472</v>
      </c>
      <c r="AO6" t="s">
        <v>703</v>
      </c>
      <c r="AP6" t="s">
        <v>752</v>
      </c>
      <c r="AQ6" t="s">
        <v>159</v>
      </c>
      <c r="AR6" t="s">
        <v>160</v>
      </c>
      <c r="AS6" t="s">
        <v>161</v>
      </c>
      <c r="AT6" t="s">
        <v>482</v>
      </c>
      <c r="AU6" t="s">
        <v>162</v>
      </c>
      <c r="AV6" t="s">
        <v>507</v>
      </c>
    </row>
    <row r="7" spans="1:48" x14ac:dyDescent="0.25">
      <c r="C7" t="s">
        <v>53</v>
      </c>
      <c r="E7" t="s">
        <v>392</v>
      </c>
      <c r="G7" t="s">
        <v>166</v>
      </c>
      <c r="H7" t="s">
        <v>167</v>
      </c>
      <c r="I7" t="s">
        <v>124</v>
      </c>
      <c r="J7" t="s">
        <v>659</v>
      </c>
      <c r="K7" t="s">
        <v>498</v>
      </c>
      <c r="L7" t="s">
        <v>426</v>
      </c>
      <c r="M7" t="s">
        <v>184</v>
      </c>
      <c r="N7" t="s">
        <v>621</v>
      </c>
      <c r="O7" t="s">
        <v>168</v>
      </c>
      <c r="P7" t="s">
        <v>437</v>
      </c>
      <c r="Q7" t="s">
        <v>178</v>
      </c>
      <c r="R7" t="s">
        <v>169</v>
      </c>
      <c r="S7" t="s">
        <v>170</v>
      </c>
      <c r="T7" t="s">
        <v>171</v>
      </c>
      <c r="U7" t="s">
        <v>172</v>
      </c>
      <c r="V7" t="s">
        <v>183</v>
      </c>
      <c r="W7" t="s">
        <v>571</v>
      </c>
      <c r="X7" t="s">
        <v>173</v>
      </c>
      <c r="Y7" t="s">
        <v>70</v>
      </c>
      <c r="Z7" t="s">
        <v>447</v>
      </c>
      <c r="AA7" t="s">
        <v>453</v>
      </c>
      <c r="AC7" t="s">
        <v>687</v>
      </c>
      <c r="AD7" t="s">
        <v>174</v>
      </c>
      <c r="AE7" t="s">
        <v>715</v>
      </c>
      <c r="AF7" t="s">
        <v>175</v>
      </c>
      <c r="AH7" t="s">
        <v>765</v>
      </c>
      <c r="AI7" t="s">
        <v>176</v>
      </c>
      <c r="AJ7" t="s">
        <v>177</v>
      </c>
      <c r="AK7" t="s">
        <v>464</v>
      </c>
      <c r="AL7" t="s">
        <v>640</v>
      </c>
      <c r="AM7" t="s">
        <v>705</v>
      </c>
      <c r="AN7" t="s">
        <v>473</v>
      </c>
      <c r="AO7" t="s">
        <v>693</v>
      </c>
      <c r="AP7" t="s">
        <v>751</v>
      </c>
      <c r="AQ7" t="s">
        <v>179</v>
      </c>
      <c r="AR7" t="s">
        <v>180</v>
      </c>
      <c r="AS7" t="s">
        <v>181</v>
      </c>
      <c r="AT7" t="s">
        <v>483</v>
      </c>
      <c r="AU7" t="s">
        <v>182</v>
      </c>
      <c r="AV7" t="s">
        <v>508</v>
      </c>
    </row>
    <row r="8" spans="1:48" x14ac:dyDescent="0.25">
      <c r="C8" t="s">
        <v>490</v>
      </c>
      <c r="E8" t="s">
        <v>389</v>
      </c>
      <c r="G8" t="s">
        <v>185</v>
      </c>
      <c r="H8" t="s">
        <v>186</v>
      </c>
      <c r="I8" t="s">
        <v>42</v>
      </c>
      <c r="J8" t="s">
        <v>660</v>
      </c>
      <c r="K8" t="s">
        <v>499</v>
      </c>
      <c r="L8" t="s">
        <v>124</v>
      </c>
      <c r="M8" t="s">
        <v>204</v>
      </c>
      <c r="N8" t="s">
        <v>649</v>
      </c>
      <c r="O8" t="s">
        <v>187</v>
      </c>
      <c r="P8" t="s">
        <v>438</v>
      </c>
      <c r="Q8" t="s">
        <v>198</v>
      </c>
      <c r="R8" t="s">
        <v>188</v>
      </c>
      <c r="S8" t="s">
        <v>189</v>
      </c>
      <c r="T8" t="s">
        <v>190</v>
      </c>
      <c r="U8" t="s">
        <v>191</v>
      </c>
      <c r="V8" t="s">
        <v>203</v>
      </c>
      <c r="W8" t="s">
        <v>192</v>
      </c>
      <c r="X8" t="s">
        <v>193</v>
      </c>
      <c r="Z8" t="s">
        <v>448</v>
      </c>
      <c r="AA8" t="s">
        <v>454</v>
      </c>
      <c r="AC8" t="s">
        <v>688</v>
      </c>
      <c r="AD8" t="s">
        <v>194</v>
      </c>
      <c r="AE8" t="s">
        <v>717</v>
      </c>
      <c r="AF8" t="s">
        <v>195</v>
      </c>
      <c r="AH8" t="s">
        <v>766</v>
      </c>
      <c r="AI8" t="s">
        <v>196</v>
      </c>
      <c r="AJ8" t="s">
        <v>197</v>
      </c>
      <c r="AK8" t="s">
        <v>465</v>
      </c>
      <c r="AL8" t="s">
        <v>636</v>
      </c>
      <c r="AM8" t="s">
        <v>726</v>
      </c>
      <c r="AN8" t="s">
        <v>474</v>
      </c>
      <c r="AO8" t="s">
        <v>702</v>
      </c>
      <c r="AP8" t="s">
        <v>740</v>
      </c>
      <c r="AQ8" t="s">
        <v>199</v>
      </c>
      <c r="AR8" t="s">
        <v>200</v>
      </c>
      <c r="AS8" t="s">
        <v>201</v>
      </c>
      <c r="AT8" t="s">
        <v>484</v>
      </c>
      <c r="AU8" t="s">
        <v>202</v>
      </c>
      <c r="AV8" t="s">
        <v>509</v>
      </c>
    </row>
    <row r="9" spans="1:48" x14ac:dyDescent="0.25">
      <c r="C9" t="s">
        <v>54</v>
      </c>
      <c r="E9" t="s">
        <v>393</v>
      </c>
      <c r="G9" t="s">
        <v>205</v>
      </c>
      <c r="H9" t="s">
        <v>206</v>
      </c>
      <c r="I9" t="s">
        <v>61</v>
      </c>
      <c r="J9" t="s">
        <v>661</v>
      </c>
      <c r="K9" t="s">
        <v>500</v>
      </c>
      <c r="L9" t="s">
        <v>42</v>
      </c>
      <c r="M9" t="s">
        <v>223</v>
      </c>
      <c r="N9" t="s">
        <v>624</v>
      </c>
      <c r="O9" t="s">
        <v>207</v>
      </c>
      <c r="P9" t="s">
        <v>439</v>
      </c>
      <c r="Q9" t="s">
        <v>217</v>
      </c>
      <c r="R9" t="s">
        <v>208</v>
      </c>
      <c r="S9" t="s">
        <v>209</v>
      </c>
      <c r="T9" t="s">
        <v>210</v>
      </c>
      <c r="U9" t="s">
        <v>211</v>
      </c>
      <c r="V9" t="s">
        <v>222</v>
      </c>
      <c r="W9" t="s">
        <v>572</v>
      </c>
      <c r="X9" t="s">
        <v>212</v>
      </c>
      <c r="Z9" t="s">
        <v>124</v>
      </c>
      <c r="AA9" t="s">
        <v>455</v>
      </c>
      <c r="AC9" t="s">
        <v>689</v>
      </c>
      <c r="AD9" t="s">
        <v>213</v>
      </c>
      <c r="AE9" t="s">
        <v>720</v>
      </c>
      <c r="AF9" t="s">
        <v>214</v>
      </c>
      <c r="AH9" t="s">
        <v>767</v>
      </c>
      <c r="AI9" t="s">
        <v>215</v>
      </c>
      <c r="AJ9" t="s">
        <v>216</v>
      </c>
      <c r="AK9" t="s">
        <v>466</v>
      </c>
      <c r="AL9" t="s">
        <v>627</v>
      </c>
      <c r="AM9" t="s">
        <v>727</v>
      </c>
      <c r="AN9" t="s">
        <v>475</v>
      </c>
      <c r="AO9" t="s">
        <v>699</v>
      </c>
      <c r="AP9" t="s">
        <v>735</v>
      </c>
      <c r="AQ9" t="s">
        <v>218</v>
      </c>
      <c r="AR9" t="s">
        <v>219</v>
      </c>
      <c r="AS9" t="s">
        <v>220</v>
      </c>
      <c r="AT9" t="s">
        <v>485</v>
      </c>
      <c r="AU9" t="s">
        <v>221</v>
      </c>
      <c r="AV9" t="s">
        <v>510</v>
      </c>
    </row>
    <row r="10" spans="1:48" x14ac:dyDescent="0.25">
      <c r="C10" t="s">
        <v>55</v>
      </c>
      <c r="E10" t="s">
        <v>394</v>
      </c>
      <c r="G10" t="s">
        <v>224</v>
      </c>
      <c r="H10" t="s">
        <v>225</v>
      </c>
      <c r="J10" t="s">
        <v>662</v>
      </c>
      <c r="K10" t="s">
        <v>501</v>
      </c>
      <c r="L10" t="s">
        <v>416</v>
      </c>
      <c r="M10" t="s">
        <v>242</v>
      </c>
      <c r="O10" t="s">
        <v>226</v>
      </c>
      <c r="P10" t="s">
        <v>428</v>
      </c>
      <c r="Q10" t="s">
        <v>236</v>
      </c>
      <c r="R10" t="s">
        <v>227</v>
      </c>
      <c r="S10" t="s">
        <v>228</v>
      </c>
      <c r="T10" t="s">
        <v>229</v>
      </c>
      <c r="U10" t="s">
        <v>230</v>
      </c>
      <c r="V10" t="s">
        <v>241</v>
      </c>
      <c r="W10" t="s">
        <v>573</v>
      </c>
      <c r="X10" t="s">
        <v>231</v>
      </c>
      <c r="Z10" t="s">
        <v>42</v>
      </c>
      <c r="AA10" t="s">
        <v>456</v>
      </c>
      <c r="AD10" t="s">
        <v>232</v>
      </c>
      <c r="AE10" t="s">
        <v>719</v>
      </c>
      <c r="AF10" t="s">
        <v>233</v>
      </c>
      <c r="AH10" t="s">
        <v>771</v>
      </c>
      <c r="AI10" t="s">
        <v>234</v>
      </c>
      <c r="AJ10" t="s">
        <v>235</v>
      </c>
      <c r="AK10" t="s">
        <v>467</v>
      </c>
      <c r="AL10" t="s">
        <v>628</v>
      </c>
      <c r="AN10" t="s">
        <v>476</v>
      </c>
      <c r="AO10" t="s">
        <v>697</v>
      </c>
      <c r="AP10" t="s">
        <v>755</v>
      </c>
      <c r="AQ10" t="s">
        <v>237</v>
      </c>
      <c r="AR10" t="s">
        <v>238</v>
      </c>
      <c r="AS10" t="s">
        <v>239</v>
      </c>
      <c r="AT10" t="s">
        <v>486</v>
      </c>
      <c r="AU10" t="s">
        <v>240</v>
      </c>
      <c r="AV10" t="s">
        <v>511</v>
      </c>
    </row>
    <row r="11" spans="1:48" x14ac:dyDescent="0.25">
      <c r="C11" t="s">
        <v>56</v>
      </c>
      <c r="E11" t="s">
        <v>395</v>
      </c>
      <c r="G11" t="s">
        <v>243</v>
      </c>
      <c r="H11" t="s">
        <v>244</v>
      </c>
      <c r="J11" t="s">
        <v>663</v>
      </c>
      <c r="K11" t="s">
        <v>502</v>
      </c>
      <c r="M11" t="s">
        <v>261</v>
      </c>
      <c r="O11" t="s">
        <v>245</v>
      </c>
      <c r="P11" t="s">
        <v>429</v>
      </c>
      <c r="Q11" t="s">
        <v>255</v>
      </c>
      <c r="R11" t="s">
        <v>246</v>
      </c>
      <c r="S11" t="s">
        <v>247</v>
      </c>
      <c r="T11" t="s">
        <v>248</v>
      </c>
      <c r="U11" t="s">
        <v>249</v>
      </c>
      <c r="V11" t="s">
        <v>260</v>
      </c>
      <c r="W11" t="s">
        <v>574</v>
      </c>
      <c r="X11" t="s">
        <v>250</v>
      </c>
      <c r="Z11" t="s">
        <v>419</v>
      </c>
      <c r="AA11" t="s">
        <v>457</v>
      </c>
      <c r="AD11" t="s">
        <v>251</v>
      </c>
      <c r="AE11" t="s">
        <v>706</v>
      </c>
      <c r="AF11" t="s">
        <v>252</v>
      </c>
      <c r="AH11" t="s">
        <v>760</v>
      </c>
      <c r="AI11" t="s">
        <v>253</v>
      </c>
      <c r="AJ11" t="s">
        <v>254</v>
      </c>
      <c r="AK11" t="s">
        <v>468</v>
      </c>
      <c r="AL11" t="s">
        <v>630</v>
      </c>
      <c r="AN11" t="s">
        <v>477</v>
      </c>
      <c r="AO11" t="s">
        <v>692</v>
      </c>
      <c r="AP11" t="s">
        <v>743</v>
      </c>
      <c r="AQ11" t="s">
        <v>256</v>
      </c>
      <c r="AR11" t="s">
        <v>257</v>
      </c>
      <c r="AS11" t="s">
        <v>258</v>
      </c>
      <c r="AT11" t="s">
        <v>124</v>
      </c>
      <c r="AU11" t="s">
        <v>259</v>
      </c>
      <c r="AV11" t="s">
        <v>512</v>
      </c>
    </row>
    <row r="12" spans="1:48" x14ac:dyDescent="0.25">
      <c r="E12" t="s">
        <v>396</v>
      </c>
      <c r="G12" t="s">
        <v>124</v>
      </c>
      <c r="H12" t="s">
        <v>262</v>
      </c>
      <c r="J12" t="s">
        <v>530</v>
      </c>
      <c r="K12" t="s">
        <v>503</v>
      </c>
      <c r="M12" t="s">
        <v>278</v>
      </c>
      <c r="O12" t="s">
        <v>263</v>
      </c>
      <c r="P12" t="s">
        <v>430</v>
      </c>
      <c r="Q12" t="s">
        <v>273</v>
      </c>
      <c r="R12" t="s">
        <v>264</v>
      </c>
      <c r="S12" t="s">
        <v>265</v>
      </c>
      <c r="T12" t="s">
        <v>266</v>
      </c>
      <c r="U12" t="s">
        <v>267</v>
      </c>
      <c r="V12" t="s">
        <v>277</v>
      </c>
      <c r="W12" t="s">
        <v>575</v>
      </c>
      <c r="X12" t="s">
        <v>268</v>
      </c>
      <c r="AA12" t="s">
        <v>458</v>
      </c>
      <c r="AD12" t="s">
        <v>269</v>
      </c>
      <c r="AE12" t="s">
        <v>710</v>
      </c>
      <c r="AF12" t="s">
        <v>270</v>
      </c>
      <c r="AH12" t="s">
        <v>768</v>
      </c>
      <c r="AI12" t="s">
        <v>271</v>
      </c>
      <c r="AJ12" t="s">
        <v>272</v>
      </c>
      <c r="AK12" t="s">
        <v>124</v>
      </c>
      <c r="AL12" t="s">
        <v>650</v>
      </c>
      <c r="AN12" t="s">
        <v>124</v>
      </c>
      <c r="AO12" t="s">
        <v>704</v>
      </c>
      <c r="AP12" t="s">
        <v>745</v>
      </c>
      <c r="AQ12" t="s">
        <v>274</v>
      </c>
      <c r="AR12" t="s">
        <v>275</v>
      </c>
      <c r="AS12" t="s">
        <v>124</v>
      </c>
      <c r="AT12" t="s">
        <v>42</v>
      </c>
      <c r="AU12" t="s">
        <v>276</v>
      </c>
      <c r="AV12" t="s">
        <v>513</v>
      </c>
    </row>
    <row r="13" spans="1:48" x14ac:dyDescent="0.25">
      <c r="C13" t="s">
        <v>15</v>
      </c>
      <c r="E13" t="s">
        <v>397</v>
      </c>
      <c r="G13" t="s">
        <v>42</v>
      </c>
      <c r="H13" t="s">
        <v>124</v>
      </c>
      <c r="J13" t="s">
        <v>683</v>
      </c>
      <c r="K13" t="s">
        <v>106</v>
      </c>
      <c r="M13" t="s">
        <v>293</v>
      </c>
      <c r="O13" t="s">
        <v>279</v>
      </c>
      <c r="P13" t="s">
        <v>440</v>
      </c>
      <c r="Q13" t="s">
        <v>288</v>
      </c>
      <c r="R13" t="s">
        <v>280</v>
      </c>
      <c r="S13" t="s">
        <v>281</v>
      </c>
      <c r="T13" t="s">
        <v>282</v>
      </c>
      <c r="U13" t="s">
        <v>283</v>
      </c>
      <c r="V13" t="s">
        <v>292</v>
      </c>
      <c r="W13" t="s">
        <v>576</v>
      </c>
      <c r="X13" t="s">
        <v>284</v>
      </c>
      <c r="AA13" t="s">
        <v>459</v>
      </c>
      <c r="AD13" t="s">
        <v>285</v>
      </c>
      <c r="AE13" t="s">
        <v>711</v>
      </c>
      <c r="AF13" t="s">
        <v>286</v>
      </c>
      <c r="AH13" t="s">
        <v>769</v>
      </c>
      <c r="AI13" t="s">
        <v>287</v>
      </c>
      <c r="AJ13" t="s">
        <v>124</v>
      </c>
      <c r="AK13" t="s">
        <v>42</v>
      </c>
      <c r="AL13" t="s">
        <v>633</v>
      </c>
      <c r="AN13" t="s">
        <v>42</v>
      </c>
      <c r="AO13" t="s">
        <v>695</v>
      </c>
      <c r="AP13" t="s">
        <v>753</v>
      </c>
      <c r="AQ13" t="s">
        <v>289</v>
      </c>
      <c r="AR13" t="s">
        <v>290</v>
      </c>
      <c r="AS13" t="s">
        <v>42</v>
      </c>
      <c r="AT13" t="s">
        <v>418</v>
      </c>
      <c r="AU13" t="s">
        <v>291</v>
      </c>
      <c r="AV13" t="s">
        <v>514</v>
      </c>
    </row>
    <row r="14" spans="1:48" x14ac:dyDescent="0.25">
      <c r="C14" t="s">
        <v>557</v>
      </c>
      <c r="E14" t="s">
        <v>398</v>
      </c>
      <c r="G14" t="s">
        <v>59</v>
      </c>
      <c r="H14" t="s">
        <v>42</v>
      </c>
      <c r="J14" t="s">
        <v>664</v>
      </c>
      <c r="K14" t="s">
        <v>124</v>
      </c>
      <c r="M14" t="s">
        <v>306</v>
      </c>
      <c r="O14" t="s">
        <v>294</v>
      </c>
      <c r="P14" t="s">
        <v>431</v>
      </c>
      <c r="Q14" t="s">
        <v>302</v>
      </c>
      <c r="R14" t="s">
        <v>295</v>
      </c>
      <c r="S14" t="s">
        <v>296</v>
      </c>
      <c r="T14" t="s">
        <v>124</v>
      </c>
      <c r="U14" t="s">
        <v>297</v>
      </c>
      <c r="V14" t="s">
        <v>305</v>
      </c>
      <c r="W14" t="s">
        <v>577</v>
      </c>
      <c r="X14" t="s">
        <v>298</v>
      </c>
      <c r="AA14" t="s">
        <v>124</v>
      </c>
      <c r="AD14" t="s">
        <v>299</v>
      </c>
      <c r="AE14" t="s">
        <v>722</v>
      </c>
      <c r="AF14" t="s">
        <v>300</v>
      </c>
      <c r="AH14" t="s">
        <v>770</v>
      </c>
      <c r="AI14" t="s">
        <v>301</v>
      </c>
      <c r="AJ14" t="s">
        <v>42</v>
      </c>
      <c r="AK14" t="s">
        <v>415</v>
      </c>
      <c r="AL14" t="s">
        <v>643</v>
      </c>
      <c r="AN14" t="s">
        <v>414</v>
      </c>
      <c r="AO14" t="s">
        <v>691</v>
      </c>
      <c r="AP14" t="s">
        <v>759</v>
      </c>
      <c r="AQ14" t="s">
        <v>303</v>
      </c>
      <c r="AR14" t="s">
        <v>124</v>
      </c>
      <c r="AS14" t="s">
        <v>78</v>
      </c>
      <c r="AU14" t="s">
        <v>304</v>
      </c>
      <c r="AV14" t="s">
        <v>515</v>
      </c>
    </row>
    <row r="15" spans="1:48" x14ac:dyDescent="0.25">
      <c r="C15" t="s">
        <v>558</v>
      </c>
      <c r="E15" t="s">
        <v>390</v>
      </c>
      <c r="H15" t="s">
        <v>60</v>
      </c>
      <c r="J15" t="s">
        <v>665</v>
      </c>
      <c r="K15" t="s">
        <v>42</v>
      </c>
      <c r="M15" t="s">
        <v>319</v>
      </c>
      <c r="O15" t="s">
        <v>307</v>
      </c>
      <c r="P15" t="s">
        <v>432</v>
      </c>
      <c r="Q15" t="s">
        <v>315</v>
      </c>
      <c r="R15" t="s">
        <v>308</v>
      </c>
      <c r="S15" t="s">
        <v>309</v>
      </c>
      <c r="T15" t="s">
        <v>42</v>
      </c>
      <c r="U15" t="s">
        <v>310</v>
      </c>
      <c r="V15" t="s">
        <v>318</v>
      </c>
      <c r="W15" t="s">
        <v>578</v>
      </c>
      <c r="X15" t="s">
        <v>311</v>
      </c>
      <c r="AA15" t="s">
        <v>42</v>
      </c>
      <c r="AD15" t="s">
        <v>312</v>
      </c>
      <c r="AE15" t="s">
        <v>723</v>
      </c>
      <c r="AF15" t="s">
        <v>313</v>
      </c>
      <c r="AI15" t="s">
        <v>314</v>
      </c>
      <c r="AJ15" t="s">
        <v>74</v>
      </c>
      <c r="AL15" t="s">
        <v>631</v>
      </c>
      <c r="AO15" t="s">
        <v>698</v>
      </c>
      <c r="AP15" t="s">
        <v>748</v>
      </c>
      <c r="AQ15" t="s">
        <v>316</v>
      </c>
      <c r="AR15" t="s">
        <v>42</v>
      </c>
      <c r="AU15" t="s">
        <v>317</v>
      </c>
      <c r="AV15" t="s">
        <v>516</v>
      </c>
    </row>
    <row r="16" spans="1:48" x14ac:dyDescent="0.25">
      <c r="C16" t="s">
        <v>1003</v>
      </c>
      <c r="E16" t="s">
        <v>399</v>
      </c>
      <c r="J16" t="s">
        <v>666</v>
      </c>
      <c r="K16" t="s">
        <v>62</v>
      </c>
      <c r="M16" t="s">
        <v>330</v>
      </c>
      <c r="O16" t="s">
        <v>320</v>
      </c>
      <c r="P16" t="s">
        <v>433</v>
      </c>
      <c r="Q16" t="s">
        <v>327</v>
      </c>
      <c r="R16" t="s">
        <v>321</v>
      </c>
      <c r="S16" t="s">
        <v>322</v>
      </c>
      <c r="T16" t="s">
        <v>66</v>
      </c>
      <c r="U16" t="s">
        <v>323</v>
      </c>
      <c r="V16" t="s">
        <v>329</v>
      </c>
      <c r="W16" t="s">
        <v>579</v>
      </c>
      <c r="X16" t="s">
        <v>324</v>
      </c>
      <c r="AA16" t="s">
        <v>420</v>
      </c>
      <c r="AD16" t="s">
        <v>124</v>
      </c>
      <c r="AE16" t="s">
        <v>716</v>
      </c>
      <c r="AF16" t="s">
        <v>325</v>
      </c>
      <c r="AI16" t="s">
        <v>326</v>
      </c>
      <c r="AL16" t="s">
        <v>639</v>
      </c>
      <c r="AO16" t="s">
        <v>701</v>
      </c>
      <c r="AP16" t="s">
        <v>756</v>
      </c>
      <c r="AQ16" t="s">
        <v>328</v>
      </c>
      <c r="AR16" t="s">
        <v>77</v>
      </c>
      <c r="AU16" t="s">
        <v>124</v>
      </c>
      <c r="AV16" t="s">
        <v>517</v>
      </c>
    </row>
    <row r="17" spans="3:48" x14ac:dyDescent="0.25">
      <c r="E17" t="s">
        <v>400</v>
      </c>
      <c r="J17" t="s">
        <v>667</v>
      </c>
      <c r="M17" t="s">
        <v>342</v>
      </c>
      <c r="O17" t="s">
        <v>331</v>
      </c>
      <c r="P17" t="s">
        <v>441</v>
      </c>
      <c r="Q17" t="s">
        <v>339</v>
      </c>
      <c r="R17" t="s">
        <v>332</v>
      </c>
      <c r="S17" t="s">
        <v>333</v>
      </c>
      <c r="U17" t="s">
        <v>334</v>
      </c>
      <c r="V17" t="s">
        <v>341</v>
      </c>
      <c r="W17" t="s">
        <v>580</v>
      </c>
      <c r="X17" t="s">
        <v>335</v>
      </c>
      <c r="AD17" t="s">
        <v>336</v>
      </c>
      <c r="AE17" t="s">
        <v>718</v>
      </c>
      <c r="AF17" t="s">
        <v>337</v>
      </c>
      <c r="AI17" t="s">
        <v>338</v>
      </c>
      <c r="AL17" t="s">
        <v>641</v>
      </c>
      <c r="AP17" t="s">
        <v>750</v>
      </c>
      <c r="AQ17" t="s">
        <v>340</v>
      </c>
      <c r="AU17" t="s">
        <v>42</v>
      </c>
      <c r="AV17" t="s">
        <v>518</v>
      </c>
    </row>
    <row r="18" spans="3:48" x14ac:dyDescent="0.25">
      <c r="C18" t="s">
        <v>559</v>
      </c>
      <c r="E18" t="s">
        <v>401</v>
      </c>
      <c r="J18" t="s">
        <v>668</v>
      </c>
      <c r="M18" t="s">
        <v>124</v>
      </c>
      <c r="O18" t="s">
        <v>124</v>
      </c>
      <c r="P18" t="s">
        <v>442</v>
      </c>
      <c r="Q18" t="s">
        <v>349</v>
      </c>
      <c r="R18" t="s">
        <v>343</v>
      </c>
      <c r="S18" t="s">
        <v>344</v>
      </c>
      <c r="U18" t="s">
        <v>345</v>
      </c>
      <c r="V18" t="s">
        <v>351</v>
      </c>
      <c r="W18" t="s">
        <v>591</v>
      </c>
      <c r="X18" t="s">
        <v>346</v>
      </c>
      <c r="AD18" t="s">
        <v>124</v>
      </c>
      <c r="AE18" t="s">
        <v>712</v>
      </c>
      <c r="AF18" t="s">
        <v>347</v>
      </c>
      <c r="AI18" t="s">
        <v>348</v>
      </c>
      <c r="AL18" t="s">
        <v>642</v>
      </c>
      <c r="AP18" t="s">
        <v>749</v>
      </c>
      <c r="AQ18" t="s">
        <v>350</v>
      </c>
      <c r="AU18" t="s">
        <v>79</v>
      </c>
      <c r="AV18" t="s">
        <v>519</v>
      </c>
    </row>
    <row r="19" spans="3:48" x14ac:dyDescent="0.25">
      <c r="C19" t="s">
        <v>560</v>
      </c>
      <c r="E19" t="s">
        <v>402</v>
      </c>
      <c r="J19" t="s">
        <v>669</v>
      </c>
      <c r="M19" t="s">
        <v>42</v>
      </c>
      <c r="O19" t="s">
        <v>42</v>
      </c>
      <c r="P19" t="s">
        <v>124</v>
      </c>
      <c r="Q19" t="s">
        <v>358</v>
      </c>
      <c r="R19" t="s">
        <v>352</v>
      </c>
      <c r="S19" t="s">
        <v>353</v>
      </c>
      <c r="U19" t="s">
        <v>354</v>
      </c>
      <c r="V19" t="s">
        <v>124</v>
      </c>
      <c r="W19" t="s">
        <v>581</v>
      </c>
      <c r="X19" t="s">
        <v>355</v>
      </c>
      <c r="AD19" t="s">
        <v>42</v>
      </c>
      <c r="AE19" t="s">
        <v>708</v>
      </c>
      <c r="AF19" t="s">
        <v>356</v>
      </c>
      <c r="AI19" t="s">
        <v>357</v>
      </c>
      <c r="AL19" t="s">
        <v>637</v>
      </c>
      <c r="AP19" t="s">
        <v>733</v>
      </c>
      <c r="AQ19" t="s">
        <v>359</v>
      </c>
      <c r="AV19" t="s">
        <v>520</v>
      </c>
    </row>
    <row r="20" spans="3:48" x14ac:dyDescent="0.25">
      <c r="C20" t="s">
        <v>561</v>
      </c>
      <c r="E20" t="s">
        <v>403</v>
      </c>
      <c r="J20" t="s">
        <v>670</v>
      </c>
      <c r="M20" t="s">
        <v>81</v>
      </c>
      <c r="O20" t="s">
        <v>63</v>
      </c>
      <c r="P20" t="s">
        <v>42</v>
      </c>
      <c r="Q20" t="s">
        <v>364</v>
      </c>
      <c r="R20" t="s">
        <v>360</v>
      </c>
      <c r="S20" t="s">
        <v>124</v>
      </c>
      <c r="U20" t="s">
        <v>361</v>
      </c>
      <c r="V20" t="s">
        <v>42</v>
      </c>
      <c r="W20" t="s">
        <v>582</v>
      </c>
      <c r="X20" t="s">
        <v>362</v>
      </c>
      <c r="AD20" t="s">
        <v>71</v>
      </c>
      <c r="AE20" t="s">
        <v>721</v>
      </c>
      <c r="AF20" t="s">
        <v>363</v>
      </c>
      <c r="AI20" t="s">
        <v>124</v>
      </c>
      <c r="AL20" t="s">
        <v>646</v>
      </c>
      <c r="AP20" t="s">
        <v>746</v>
      </c>
      <c r="AQ20" t="s">
        <v>365</v>
      </c>
      <c r="AV20" t="s">
        <v>521</v>
      </c>
    </row>
    <row r="21" spans="3:48" x14ac:dyDescent="0.25">
      <c r="E21" t="s">
        <v>404</v>
      </c>
      <c r="J21" t="s">
        <v>671</v>
      </c>
      <c r="P21" t="s">
        <v>421</v>
      </c>
      <c r="Q21" t="s">
        <v>370</v>
      </c>
      <c r="R21" t="s">
        <v>366</v>
      </c>
      <c r="S21" t="s">
        <v>42</v>
      </c>
      <c r="U21" t="s">
        <v>367</v>
      </c>
      <c r="V21" t="s">
        <v>80</v>
      </c>
      <c r="W21" t="s">
        <v>583</v>
      </c>
      <c r="X21" t="s">
        <v>368</v>
      </c>
      <c r="AF21" t="s">
        <v>369</v>
      </c>
      <c r="AI21" t="s">
        <v>42</v>
      </c>
      <c r="AL21" t="s">
        <v>626</v>
      </c>
      <c r="AP21" t="s">
        <v>754</v>
      </c>
      <c r="AQ21" t="s">
        <v>124</v>
      </c>
      <c r="AV21" t="s">
        <v>522</v>
      </c>
    </row>
    <row r="22" spans="3:48" x14ac:dyDescent="0.25">
      <c r="C22" t="s">
        <v>592</v>
      </c>
      <c r="E22" t="s">
        <v>405</v>
      </c>
      <c r="J22" t="s">
        <v>672</v>
      </c>
      <c r="Q22" t="s">
        <v>375</v>
      </c>
      <c r="R22" t="s">
        <v>371</v>
      </c>
      <c r="S22" t="s">
        <v>65</v>
      </c>
      <c r="U22" t="s">
        <v>372</v>
      </c>
      <c r="W22" t="s">
        <v>584</v>
      </c>
      <c r="X22" t="s">
        <v>373</v>
      </c>
      <c r="AF22" t="s">
        <v>374</v>
      </c>
      <c r="AI22" t="s">
        <v>73</v>
      </c>
      <c r="AL22" t="s">
        <v>632</v>
      </c>
      <c r="AP22" t="s">
        <v>757</v>
      </c>
      <c r="AQ22" t="s">
        <v>42</v>
      </c>
      <c r="AV22" t="s">
        <v>523</v>
      </c>
    </row>
    <row r="23" spans="3:48" x14ac:dyDescent="0.25">
      <c r="C23" t="s">
        <v>593</v>
      </c>
      <c r="E23" t="s">
        <v>406</v>
      </c>
      <c r="J23" t="s">
        <v>673</v>
      </c>
      <c r="Q23" t="s">
        <v>124</v>
      </c>
      <c r="R23" t="s">
        <v>376</v>
      </c>
      <c r="U23" t="s">
        <v>377</v>
      </c>
      <c r="W23" t="s">
        <v>585</v>
      </c>
      <c r="X23" t="s">
        <v>378</v>
      </c>
      <c r="AF23" t="s">
        <v>124</v>
      </c>
      <c r="AL23" t="s">
        <v>629</v>
      </c>
      <c r="AP23" t="s">
        <v>744</v>
      </c>
      <c r="AQ23" t="s">
        <v>76</v>
      </c>
      <c r="AV23" t="s">
        <v>524</v>
      </c>
    </row>
    <row r="24" spans="3:48" x14ac:dyDescent="0.25">
      <c r="C24" t="s">
        <v>594</v>
      </c>
      <c r="E24" t="s">
        <v>407</v>
      </c>
      <c r="J24" t="s">
        <v>675</v>
      </c>
      <c r="Q24" t="s">
        <v>42</v>
      </c>
      <c r="R24" t="s">
        <v>379</v>
      </c>
      <c r="U24" t="s">
        <v>124</v>
      </c>
      <c r="W24" t="s">
        <v>586</v>
      </c>
      <c r="X24" t="s">
        <v>380</v>
      </c>
      <c r="AF24" t="s">
        <v>42</v>
      </c>
      <c r="AL24" t="s">
        <v>647</v>
      </c>
      <c r="AP24" t="s">
        <v>739</v>
      </c>
      <c r="AV24" t="s">
        <v>525</v>
      </c>
    </row>
    <row r="25" spans="3:48" x14ac:dyDescent="0.25">
      <c r="C25" t="s">
        <v>595</v>
      </c>
      <c r="J25" t="s">
        <v>674</v>
      </c>
      <c r="Q25" t="s">
        <v>75</v>
      </c>
      <c r="R25" t="s">
        <v>381</v>
      </c>
      <c r="U25" t="s">
        <v>42</v>
      </c>
      <c r="W25" t="s">
        <v>587</v>
      </c>
      <c r="X25" t="s">
        <v>124</v>
      </c>
      <c r="AF25" t="s">
        <v>72</v>
      </c>
      <c r="AL25" t="s">
        <v>635</v>
      </c>
      <c r="AP25" t="s">
        <v>742</v>
      </c>
      <c r="AV25" t="s">
        <v>526</v>
      </c>
    </row>
    <row r="26" spans="3:48" x14ac:dyDescent="0.25">
      <c r="C26" t="s">
        <v>56</v>
      </c>
      <c r="E26" t="s">
        <v>409</v>
      </c>
      <c r="J26" t="s">
        <v>676</v>
      </c>
      <c r="R26" t="s">
        <v>382</v>
      </c>
      <c r="U26" t="s">
        <v>67</v>
      </c>
      <c r="W26" t="s">
        <v>588</v>
      </c>
      <c r="X26" t="s">
        <v>42</v>
      </c>
      <c r="AL26" t="s">
        <v>644</v>
      </c>
      <c r="AP26" t="s">
        <v>730</v>
      </c>
      <c r="AV26" t="s">
        <v>527</v>
      </c>
    </row>
    <row r="27" spans="3:48" x14ac:dyDescent="0.25">
      <c r="E27" t="s">
        <v>410</v>
      </c>
      <c r="J27" t="s">
        <v>677</v>
      </c>
      <c r="R27" t="s">
        <v>124</v>
      </c>
      <c r="W27" t="s">
        <v>589</v>
      </c>
      <c r="X27" t="s">
        <v>69</v>
      </c>
      <c r="AP27" t="s">
        <v>736</v>
      </c>
      <c r="AV27" t="s">
        <v>528</v>
      </c>
    </row>
    <row r="28" spans="3:48" x14ac:dyDescent="0.25">
      <c r="E28" t="s">
        <v>411</v>
      </c>
      <c r="J28" t="s">
        <v>678</v>
      </c>
      <c r="R28" t="s">
        <v>42</v>
      </c>
      <c r="W28" t="s">
        <v>590</v>
      </c>
      <c r="AP28" t="s">
        <v>747</v>
      </c>
      <c r="AV28" t="s">
        <v>529</v>
      </c>
    </row>
    <row r="29" spans="3:48" x14ac:dyDescent="0.25">
      <c r="E29" t="s">
        <v>412</v>
      </c>
      <c r="J29" t="s">
        <v>679</v>
      </c>
      <c r="R29" t="s">
        <v>64</v>
      </c>
      <c r="W29" t="s">
        <v>383</v>
      </c>
      <c r="AP29" t="s">
        <v>732</v>
      </c>
      <c r="AV29" t="s">
        <v>530</v>
      </c>
    </row>
    <row r="30" spans="3:48" x14ac:dyDescent="0.25">
      <c r="E30" t="s">
        <v>56</v>
      </c>
      <c r="J30" t="s">
        <v>680</v>
      </c>
      <c r="W30" t="s">
        <v>124</v>
      </c>
      <c r="AP30" t="s">
        <v>758</v>
      </c>
      <c r="AV30" t="s">
        <v>531</v>
      </c>
    </row>
    <row r="31" spans="3:48" x14ac:dyDescent="0.25">
      <c r="J31" t="s">
        <v>681</v>
      </c>
      <c r="W31" t="s">
        <v>42</v>
      </c>
      <c r="AP31" t="s">
        <v>729</v>
      </c>
      <c r="AV31" t="s">
        <v>532</v>
      </c>
    </row>
    <row r="32" spans="3:48" x14ac:dyDescent="0.25">
      <c r="J32" t="s">
        <v>682</v>
      </c>
      <c r="W32" t="s">
        <v>68</v>
      </c>
      <c r="AP32" t="s">
        <v>731</v>
      </c>
      <c r="AQ32" s="24"/>
      <c r="AR32" s="25"/>
      <c r="AV32" t="s">
        <v>535</v>
      </c>
    </row>
    <row r="33" spans="12:48" x14ac:dyDescent="0.25">
      <c r="AP33" t="s">
        <v>737</v>
      </c>
      <c r="AQ33" s="24"/>
      <c r="AR33" s="25"/>
      <c r="AV33" t="s">
        <v>533</v>
      </c>
    </row>
    <row r="34" spans="12:48" x14ac:dyDescent="0.25">
      <c r="AQ34" s="24"/>
      <c r="AR34" s="25"/>
      <c r="AV34" t="s">
        <v>534</v>
      </c>
    </row>
    <row r="35" spans="12:48" x14ac:dyDescent="0.25">
      <c r="AQ35" s="24"/>
      <c r="AR35" s="25"/>
      <c r="AV35" t="s">
        <v>536</v>
      </c>
    </row>
    <row r="36" spans="12:48" x14ac:dyDescent="0.25">
      <c r="AQ36" s="24"/>
      <c r="AR36" s="25"/>
      <c r="AV36" t="s">
        <v>537</v>
      </c>
    </row>
    <row r="37" spans="12:48" x14ac:dyDescent="0.25">
      <c r="AQ37" s="24"/>
      <c r="AR37" s="25"/>
      <c r="AV37" t="s">
        <v>538</v>
      </c>
    </row>
    <row r="38" spans="12:48" x14ac:dyDescent="0.25">
      <c r="AQ38" s="24"/>
      <c r="AR38" s="25"/>
      <c r="AV38" t="s">
        <v>539</v>
      </c>
    </row>
    <row r="39" spans="12:48" x14ac:dyDescent="0.25">
      <c r="AQ39" s="24"/>
      <c r="AR39" s="25"/>
      <c r="AV39" t="s">
        <v>540</v>
      </c>
    </row>
    <row r="40" spans="12:48" x14ac:dyDescent="0.25">
      <c r="AV40" t="s">
        <v>541</v>
      </c>
    </row>
    <row r="41" spans="12:48" x14ac:dyDescent="0.25">
      <c r="AV41" t="s">
        <v>542</v>
      </c>
    </row>
    <row r="42" spans="12:48" x14ac:dyDescent="0.25">
      <c r="AV42" t="s">
        <v>543</v>
      </c>
    </row>
    <row r="43" spans="12:48" x14ac:dyDescent="0.25">
      <c r="AV43" t="s">
        <v>544</v>
      </c>
    </row>
    <row r="44" spans="12:48" x14ac:dyDescent="0.25">
      <c r="L44" s="24"/>
      <c r="M44" s="24"/>
      <c r="N44" s="24"/>
      <c r="AV44" t="s">
        <v>545</v>
      </c>
    </row>
    <row r="45" spans="12:48" x14ac:dyDescent="0.25">
      <c r="M45" s="24"/>
      <c r="N45" s="24"/>
      <c r="AV45" t="s">
        <v>546</v>
      </c>
    </row>
    <row r="46" spans="12:48" x14ac:dyDescent="0.25">
      <c r="L46" s="24"/>
      <c r="M46" s="24"/>
      <c r="N46" s="24"/>
      <c r="AV46" t="s">
        <v>547</v>
      </c>
    </row>
    <row r="47" spans="12:48" x14ac:dyDescent="0.25">
      <c r="L47" s="24"/>
      <c r="M47" s="24"/>
      <c r="N47" s="24"/>
      <c r="AV47" t="s">
        <v>548</v>
      </c>
    </row>
    <row r="48" spans="12:48" x14ac:dyDescent="0.25">
      <c r="L48" s="24"/>
      <c r="M48" s="24"/>
      <c r="N48" s="24"/>
      <c r="AV48" t="s">
        <v>549</v>
      </c>
    </row>
    <row r="49" spans="5:48" x14ac:dyDescent="0.25">
      <c r="E49" t="str">
        <f t="shared" ref="E49" si="0">LEFT(E25,3)</f>
        <v/>
      </c>
      <c r="L49" s="24"/>
      <c r="M49" s="24"/>
      <c r="N49" s="24"/>
      <c r="AV49" t="s">
        <v>550</v>
      </c>
    </row>
    <row r="50" spans="5:48" x14ac:dyDescent="0.25">
      <c r="L50" s="24"/>
      <c r="M50" s="24"/>
      <c r="N50" s="24"/>
      <c r="AV50" t="s">
        <v>551</v>
      </c>
    </row>
    <row r="51" spans="5:48" x14ac:dyDescent="0.25">
      <c r="L51" s="24"/>
      <c r="M51" s="24"/>
      <c r="N51" s="24"/>
      <c r="AV51" t="s">
        <v>552</v>
      </c>
    </row>
    <row r="52" spans="5:48" x14ac:dyDescent="0.25">
      <c r="L52" s="24"/>
      <c r="M52" s="24"/>
      <c r="N52" s="24"/>
      <c r="AV52" t="s">
        <v>553</v>
      </c>
    </row>
    <row r="53" spans="5:48" x14ac:dyDescent="0.25">
      <c r="L53" s="24"/>
      <c r="M53" s="24"/>
      <c r="N53" s="24"/>
      <c r="AV53" t="s">
        <v>554</v>
      </c>
    </row>
    <row r="54" spans="5:48" x14ac:dyDescent="0.25">
      <c r="L54" s="24"/>
      <c r="M54" s="24"/>
      <c r="N54" s="24"/>
      <c r="AV54" t="s">
        <v>478</v>
      </c>
    </row>
    <row r="55" spans="5:48" x14ac:dyDescent="0.25">
      <c r="L55" s="24"/>
      <c r="M55" s="24"/>
      <c r="N55" s="24"/>
      <c r="AV55" t="s">
        <v>124</v>
      </c>
    </row>
    <row r="56" spans="5:48" x14ac:dyDescent="0.25">
      <c r="L56" s="24"/>
      <c r="M56" s="24"/>
      <c r="N56" s="24"/>
      <c r="AV56" t="s">
        <v>42</v>
      </c>
    </row>
    <row r="57" spans="5:48" x14ac:dyDescent="0.25">
      <c r="L57" s="24"/>
      <c r="M57" s="24"/>
      <c r="N57" s="24"/>
      <c r="AV57" t="s">
        <v>417</v>
      </c>
    </row>
  </sheetData>
  <sortState columnSort="1" ref="E2:AB31">
    <sortCondition ref="E2:AB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election activeCell="J37" sqref="J37"/>
    </sheetView>
  </sheetViews>
  <sheetFormatPr baseColWidth="10" defaultColWidth="9.140625" defaultRowHeight="15" x14ac:dyDescent="0.25"/>
  <cols>
    <col min="1" max="16384" width="9.14062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vt:i4>
      </vt:variant>
      <vt:variant>
        <vt:lpstr>Navngitte områder</vt:lpstr>
      </vt:variant>
      <vt:variant>
        <vt:i4>289</vt:i4>
      </vt:variant>
    </vt:vector>
  </HeadingPairs>
  <TitlesOfParts>
    <vt:vector size="295" baseType="lpstr">
      <vt:lpstr>Description and Limitations</vt:lpstr>
      <vt:lpstr>Instructions</vt:lpstr>
      <vt:lpstr>Issuer Data</vt:lpstr>
      <vt:lpstr>Definitions</vt:lpstr>
      <vt:lpstr>Lists</vt:lpstr>
      <vt:lpstr>Disclaimer</vt:lpstr>
      <vt:lpstr>Asset10AverageLoanSize</vt:lpstr>
      <vt:lpstr>Asset1AverageLoanSize</vt:lpstr>
      <vt:lpstr>Asset2AverageLoanSize</vt:lpstr>
      <vt:lpstr>Asset3AverageLoanSize</vt:lpstr>
      <vt:lpstr>Asset4AverageLoanSize</vt:lpstr>
      <vt:lpstr>Asset5AverageLoanSize</vt:lpstr>
      <vt:lpstr>Asset6AverageLoanSize</vt:lpstr>
      <vt:lpstr>Asset7AverageLoanSize</vt:lpstr>
      <vt:lpstr>Asset8AverageLoanSize</vt:lpstr>
      <vt:lpstr>Asset9AverageLoanSize</vt:lpstr>
      <vt:lpstr>CoveredBondsMaturity10Plus</vt:lpstr>
      <vt:lpstr>CoverPoolAssets</vt:lpstr>
      <vt:lpstr>CoverPoolMaturity10Plus</vt:lpstr>
      <vt:lpstr>UM_Asset1_Arrears_Option1_2OrLess</vt:lpstr>
      <vt:lpstr>UM_Asset1_Arrears_Option1_2To6</vt:lpstr>
      <vt:lpstr>UM_Asset1_Arrears_Option1_6Plus</vt:lpstr>
      <vt:lpstr>UM_Asset1_Arrears_Option2_3OrLess</vt:lpstr>
      <vt:lpstr>UM_Asset1_Arrears_Option2_3To6</vt:lpstr>
      <vt:lpstr>UM_Asset1_Arrears_Option2_6Plus</vt:lpstr>
      <vt:lpstr>UM_Asset10_Arrears_Option1_2OrLess</vt:lpstr>
      <vt:lpstr>UM_Asset10_Arrears_Option1_2To6</vt:lpstr>
      <vt:lpstr>UM_Asset10_Arrears_Option1_6Plus</vt:lpstr>
      <vt:lpstr>UM_Asset10_Arrears_Option2_3OrLess</vt:lpstr>
      <vt:lpstr>UM_Asset10_Arrears_Option2_3To6</vt:lpstr>
      <vt:lpstr>UM_Asset10_Arrears_Option2_6Plus</vt:lpstr>
      <vt:lpstr>UM_Asset10Balance</vt:lpstr>
      <vt:lpstr>UM_Asset10ExposureCountries</vt:lpstr>
      <vt:lpstr>UM_Asset10ExposureCountryOther</vt:lpstr>
      <vt:lpstr>UM_Asset10Fixed</vt:lpstr>
      <vt:lpstr>UM_Asset10Floating</vt:lpstr>
      <vt:lpstr>UM_Asset10Ltv0To40</vt:lpstr>
      <vt:lpstr>UM_Asset10Ltv100Plus</vt:lpstr>
      <vt:lpstr>UM_Asset10Ltv40To50</vt:lpstr>
      <vt:lpstr>UM_Asset10Ltv50To60</vt:lpstr>
      <vt:lpstr>UM_Asset10Ltv60To70</vt:lpstr>
      <vt:lpstr>UM_Asset10Ltv70To80</vt:lpstr>
      <vt:lpstr>UM_Asset10Ltv80To90</vt:lpstr>
      <vt:lpstr>UM_Asset10Ltv90To100</vt:lpstr>
      <vt:lpstr>UM_Asset10LTVType</vt:lpstr>
      <vt:lpstr>UM_Asset10NumberOfLoans</vt:lpstr>
      <vt:lpstr>UM_Asset10RegionOther</vt:lpstr>
      <vt:lpstr>UM_Asset10Regions</vt:lpstr>
      <vt:lpstr>UM_Asset1Balance</vt:lpstr>
      <vt:lpstr>UM_Asset1ExposureCountries</vt:lpstr>
      <vt:lpstr>UM_Asset1ExposureCountryOther</vt:lpstr>
      <vt:lpstr>UM_Asset1Fixed</vt:lpstr>
      <vt:lpstr>UM_Asset1Floating</vt:lpstr>
      <vt:lpstr>UM_Asset1Ltv0To40</vt:lpstr>
      <vt:lpstr>UM_Asset1Ltv100Plus</vt:lpstr>
      <vt:lpstr>UM_Asset1Ltv40To50</vt:lpstr>
      <vt:lpstr>UM_Asset1Ltv50To60</vt:lpstr>
      <vt:lpstr>UM_Asset1Ltv60To70</vt:lpstr>
      <vt:lpstr>UM_Asset1Ltv70To80</vt:lpstr>
      <vt:lpstr>UM_Asset1Ltv80To90</vt:lpstr>
      <vt:lpstr>UM_Asset1Ltv90To100</vt:lpstr>
      <vt:lpstr>UM_Asset1LTVType</vt:lpstr>
      <vt:lpstr>UM_Asset1NumberOfLoans</vt:lpstr>
      <vt:lpstr>UM_Asset1RegionOther</vt:lpstr>
      <vt:lpstr>UM_Asset1Regions</vt:lpstr>
      <vt:lpstr>UM_Asset2_Arrears_Option1_2OrLess</vt:lpstr>
      <vt:lpstr>UM_Asset2_Arrears_Option1_2To6</vt:lpstr>
      <vt:lpstr>UM_Asset2_Arrears_Option1_6Plus</vt:lpstr>
      <vt:lpstr>UM_Asset2_Arrears_Option2_3OrLess</vt:lpstr>
      <vt:lpstr>UM_Asset2_Arrears_Option2_3To6</vt:lpstr>
      <vt:lpstr>UM_Asset2_Arrears_Option2_6Plus</vt:lpstr>
      <vt:lpstr>UM_Asset2Balance</vt:lpstr>
      <vt:lpstr>UM_Asset2ExposureCountries</vt:lpstr>
      <vt:lpstr>UM_Asset2ExposureCountryOther</vt:lpstr>
      <vt:lpstr>UM_Asset2Fixed</vt:lpstr>
      <vt:lpstr>UM_Asset2Floating</vt:lpstr>
      <vt:lpstr>UM_Asset2Ltv0To40</vt:lpstr>
      <vt:lpstr>UM_Asset2Ltv100Plus</vt:lpstr>
      <vt:lpstr>UM_Asset2Ltv40To50</vt:lpstr>
      <vt:lpstr>UM_Asset2Ltv50To60</vt:lpstr>
      <vt:lpstr>UM_Asset2Ltv60To70</vt:lpstr>
      <vt:lpstr>UM_Asset2Ltv70To80</vt:lpstr>
      <vt:lpstr>UM_Asset2Ltv80To90</vt:lpstr>
      <vt:lpstr>UM_Asset2Ltv90To100</vt:lpstr>
      <vt:lpstr>UM_Asset2LTVType</vt:lpstr>
      <vt:lpstr>UM_Asset2NumberOfLoans</vt:lpstr>
      <vt:lpstr>UM_Asset2RegionOther</vt:lpstr>
      <vt:lpstr>UM_Asset2Regions</vt:lpstr>
      <vt:lpstr>UM_Asset3_Arrears_Option1_2OrLess</vt:lpstr>
      <vt:lpstr>UM_Asset3_Arrears_Option1_2To6</vt:lpstr>
      <vt:lpstr>UM_Asset3_Arrears_Option1_6Plus</vt:lpstr>
      <vt:lpstr>UM_Asset3_Arrears_Option2_3OrLess</vt:lpstr>
      <vt:lpstr>UM_Asset3_Arrears_Option2_3To6</vt:lpstr>
      <vt:lpstr>UM_Asset3_Arrears_Option2_6Plus</vt:lpstr>
      <vt:lpstr>UM_Asset3Balance</vt:lpstr>
      <vt:lpstr>UM_Asset3ExposureCountries</vt:lpstr>
      <vt:lpstr>UM_Asset3ExposureCountryOther</vt:lpstr>
      <vt:lpstr>UM_Asset3Fixed</vt:lpstr>
      <vt:lpstr>UM_Asset3Floating</vt:lpstr>
      <vt:lpstr>UM_Asset3Ltv0To40</vt:lpstr>
      <vt:lpstr>UM_Asset3Ltv100Plus</vt:lpstr>
      <vt:lpstr>UM_Asset3Ltv40To50</vt:lpstr>
      <vt:lpstr>UM_Asset3Ltv50To60</vt:lpstr>
      <vt:lpstr>UM_Asset3Ltv60To70</vt:lpstr>
      <vt:lpstr>UM_Asset3Ltv70To80</vt:lpstr>
      <vt:lpstr>UM_Asset3Ltv80To90</vt:lpstr>
      <vt:lpstr>UM_Asset3Ltv90To100</vt:lpstr>
      <vt:lpstr>UM_Asset3LTVType</vt:lpstr>
      <vt:lpstr>UM_Asset3NumberOfLoans</vt:lpstr>
      <vt:lpstr>UM_Asset3RegionOther</vt:lpstr>
      <vt:lpstr>UM_Asset3Regions</vt:lpstr>
      <vt:lpstr>UM_Asset4_Arrears_Option1_2OrLess</vt:lpstr>
      <vt:lpstr>UM_Asset4_Arrears_Option1_2To6</vt:lpstr>
      <vt:lpstr>UM_Asset4_Arrears_Option1_6Plus</vt:lpstr>
      <vt:lpstr>UM_Asset4_Arrears_Option2_3OrLess</vt:lpstr>
      <vt:lpstr>UM_Asset4_Arrears_Option2_3To6</vt:lpstr>
      <vt:lpstr>UM_Asset4_Arrears_Option2_6Plus</vt:lpstr>
      <vt:lpstr>UM_Asset4Balance</vt:lpstr>
      <vt:lpstr>UM_Asset4ExposureCountries</vt:lpstr>
      <vt:lpstr>UM_Asset4ExposureCountryOther</vt:lpstr>
      <vt:lpstr>UM_Asset4Fixed</vt:lpstr>
      <vt:lpstr>UM_Asset4Floating</vt:lpstr>
      <vt:lpstr>UM_Asset4Ltv0To40</vt:lpstr>
      <vt:lpstr>UM_Asset4Ltv100Plus</vt:lpstr>
      <vt:lpstr>UM_Asset4Ltv40To50</vt:lpstr>
      <vt:lpstr>UM_Asset4Ltv50To60</vt:lpstr>
      <vt:lpstr>UM_Asset4Ltv60To70</vt:lpstr>
      <vt:lpstr>UM_Asset4Ltv70To80</vt:lpstr>
      <vt:lpstr>UM_Asset4Ltv80To90</vt:lpstr>
      <vt:lpstr>UM_Asset4Ltv90To100</vt:lpstr>
      <vt:lpstr>UM_Asset4LTVType</vt:lpstr>
      <vt:lpstr>UM_Asset4NumberOfLoans</vt:lpstr>
      <vt:lpstr>UM_Asset4RegionOther</vt:lpstr>
      <vt:lpstr>UM_Asset4Regions</vt:lpstr>
      <vt:lpstr>UM_Asset5_Arrears_Option1_2OrLess</vt:lpstr>
      <vt:lpstr>UM_Asset5_Arrears_Option1_2To6</vt:lpstr>
      <vt:lpstr>UM_Asset5_Arrears_Option1_6Plus</vt:lpstr>
      <vt:lpstr>UM_Asset5_Arrears_Option2_3OrLess</vt:lpstr>
      <vt:lpstr>UM_Asset5_Arrears_Option2_3To6</vt:lpstr>
      <vt:lpstr>UM_Asset5_Arrears_Option2_6Plus</vt:lpstr>
      <vt:lpstr>UM_Asset5Balance</vt:lpstr>
      <vt:lpstr>UM_Asset5ExposureCountries</vt:lpstr>
      <vt:lpstr>UM_Asset5ExposureCountryOther</vt:lpstr>
      <vt:lpstr>UM_Asset5Fixed</vt:lpstr>
      <vt:lpstr>UM_Asset5Floating</vt:lpstr>
      <vt:lpstr>UM_Asset5Ltv0To40</vt:lpstr>
      <vt:lpstr>UM_Asset5Ltv100Plus</vt:lpstr>
      <vt:lpstr>UM_Asset5Ltv40To50</vt:lpstr>
      <vt:lpstr>UM_Asset5Ltv50To60</vt:lpstr>
      <vt:lpstr>UM_Asset5Ltv60To70</vt:lpstr>
      <vt:lpstr>UM_Asset5Ltv70To80</vt:lpstr>
      <vt:lpstr>UM_Asset5Ltv80To90</vt:lpstr>
      <vt:lpstr>UM_Asset5Ltv90To100</vt:lpstr>
      <vt:lpstr>UM_Asset5LTVType</vt:lpstr>
      <vt:lpstr>UM_Asset5NumberOfLoans</vt:lpstr>
      <vt:lpstr>UM_Asset5RegionOther</vt:lpstr>
      <vt:lpstr>UM_Asset5Regions</vt:lpstr>
      <vt:lpstr>UM_Asset6_Arrears_Option1_2OrLess</vt:lpstr>
      <vt:lpstr>UM_Asset6_Arrears_Option1_2To6</vt:lpstr>
      <vt:lpstr>UM_Asset6_Arrears_Option1_6Plus</vt:lpstr>
      <vt:lpstr>UM_Asset6_Arrears_Option2_3OrLess</vt:lpstr>
      <vt:lpstr>UM_Asset6_Arrears_Option2_3To6</vt:lpstr>
      <vt:lpstr>UM_Asset6_Arrears_Option2_6Plus</vt:lpstr>
      <vt:lpstr>UM_Asset6Balance</vt:lpstr>
      <vt:lpstr>UM_Asset6ExposureCountries</vt:lpstr>
      <vt:lpstr>UM_Asset6ExposureCountryOther</vt:lpstr>
      <vt:lpstr>UM_Asset6Fixed</vt:lpstr>
      <vt:lpstr>UM_Asset6Floating</vt:lpstr>
      <vt:lpstr>UM_Asset6Ltv0To40</vt:lpstr>
      <vt:lpstr>UM_Asset6Ltv100Plus</vt:lpstr>
      <vt:lpstr>UM_Asset6Ltv40To50</vt:lpstr>
      <vt:lpstr>UM_Asset6Ltv50To60</vt:lpstr>
      <vt:lpstr>UM_Asset6Ltv60To70</vt:lpstr>
      <vt:lpstr>UM_Asset6Ltv70To80</vt:lpstr>
      <vt:lpstr>UM_Asset6Ltv80To90</vt:lpstr>
      <vt:lpstr>UM_Asset6Ltv90To100</vt:lpstr>
      <vt:lpstr>UM_Asset6LTVType</vt:lpstr>
      <vt:lpstr>UM_Asset6NumberOfLoans</vt:lpstr>
      <vt:lpstr>UM_Asset6RegionOther</vt:lpstr>
      <vt:lpstr>UM_Asset6Regions</vt:lpstr>
      <vt:lpstr>UM_Asset7_Arrears_Option1_2OrLess</vt:lpstr>
      <vt:lpstr>UM_Asset7_Arrears_Option1_2To6</vt:lpstr>
      <vt:lpstr>UM_Asset7_Arrears_Option1_6Plus</vt:lpstr>
      <vt:lpstr>UM_Asset7_Arrears_Option2_3OrLess</vt:lpstr>
      <vt:lpstr>UM_Asset7_Arrears_Option2_3To6</vt:lpstr>
      <vt:lpstr>UM_Asset7_Arrears_Option2_6Plus</vt:lpstr>
      <vt:lpstr>UM_Asset7Balance</vt:lpstr>
      <vt:lpstr>UM_Asset7ExposureCountries</vt:lpstr>
      <vt:lpstr>UM_Asset7ExposureCountryOther</vt:lpstr>
      <vt:lpstr>UM_Asset7Fixed</vt:lpstr>
      <vt:lpstr>UM_Asset7Floating</vt:lpstr>
      <vt:lpstr>UM_Asset7Ltv0To40</vt:lpstr>
      <vt:lpstr>UM_Asset7Ltv100Plus</vt:lpstr>
      <vt:lpstr>UM_Asset7Ltv40To50</vt:lpstr>
      <vt:lpstr>UM_Asset7Ltv50To60</vt:lpstr>
      <vt:lpstr>UM_Asset7Ltv60To70</vt:lpstr>
      <vt:lpstr>UM_Asset7Ltv70To80</vt:lpstr>
      <vt:lpstr>UM_Asset7Ltv80To90</vt:lpstr>
      <vt:lpstr>UM_Asset7Ltv90To100</vt:lpstr>
      <vt:lpstr>UM_Asset7LTVType</vt:lpstr>
      <vt:lpstr>UM_Asset7NumberOfLoans</vt:lpstr>
      <vt:lpstr>UM_Asset7RegionOther</vt:lpstr>
      <vt:lpstr>UM_Asset7Regions</vt:lpstr>
      <vt:lpstr>UM_Asset8_Arrears_Option1_2OrLess</vt:lpstr>
      <vt:lpstr>UM_Asset8_Arrears_Option1_2To6</vt:lpstr>
      <vt:lpstr>UM_Asset8_Arrears_Option1_6Plus</vt:lpstr>
      <vt:lpstr>UM_Asset8_Arrears_Option2_3OrLess</vt:lpstr>
      <vt:lpstr>UM_Asset8_Arrears_Option2_3To6</vt:lpstr>
      <vt:lpstr>UM_Asset8_Arrears_Option2_6Plus</vt:lpstr>
      <vt:lpstr>UM_Asset8Balance</vt:lpstr>
      <vt:lpstr>UM_Asset8ExposureCountries</vt:lpstr>
      <vt:lpstr>UM_Asset8ExposureCountryOther</vt:lpstr>
      <vt:lpstr>UM_Asset8Fixed</vt:lpstr>
      <vt:lpstr>UM_Asset8Floating</vt:lpstr>
      <vt:lpstr>UM_Asset8Ltv0To40</vt:lpstr>
      <vt:lpstr>UM_Asset8Ltv100Plus</vt:lpstr>
      <vt:lpstr>UM_Asset8Ltv40To50</vt:lpstr>
      <vt:lpstr>UM_Asset8Ltv50To60</vt:lpstr>
      <vt:lpstr>UM_Asset8Ltv60To70</vt:lpstr>
      <vt:lpstr>UM_Asset8Ltv70To80</vt:lpstr>
      <vt:lpstr>UM_Asset8Ltv80To90</vt:lpstr>
      <vt:lpstr>UM_Asset8Ltv90To100</vt:lpstr>
      <vt:lpstr>UM_Asset8LTVType</vt:lpstr>
      <vt:lpstr>UM_Asset8NumberOfLoans</vt:lpstr>
      <vt:lpstr>UM_Asset8RegionOther</vt:lpstr>
      <vt:lpstr>UM_Asset8Regions</vt:lpstr>
      <vt:lpstr>UM_Asset9_Arrears_Option1_2OrLess</vt:lpstr>
      <vt:lpstr>UM_Asset9_Arrears_Option1_2To6</vt:lpstr>
      <vt:lpstr>UM_Asset9_Arrears_Option1_6Plus</vt:lpstr>
      <vt:lpstr>UM_Asset9_Arrears_Option2_3OrLess</vt:lpstr>
      <vt:lpstr>UM_Asset9_Arrears_Option2_3To6</vt:lpstr>
      <vt:lpstr>UM_Asset9_Arrears_Option2_6Plus</vt:lpstr>
      <vt:lpstr>UM_Asset9Balance</vt:lpstr>
      <vt:lpstr>UM_Asset9ExposureCountries</vt:lpstr>
      <vt:lpstr>UM_Asset9ExposureCountryOther</vt:lpstr>
      <vt:lpstr>UM_Asset9Fixed</vt:lpstr>
      <vt:lpstr>UM_Asset9Floating</vt:lpstr>
      <vt:lpstr>UM_Asset9Ltv0To40</vt:lpstr>
      <vt:lpstr>UM_Asset9Ltv100Plus</vt:lpstr>
      <vt:lpstr>UM_Asset9Ltv40To50</vt:lpstr>
      <vt:lpstr>UM_Asset9Ltv50To60</vt:lpstr>
      <vt:lpstr>UM_Asset9Ltv60To70</vt:lpstr>
      <vt:lpstr>UM_Asset9Ltv70To80</vt:lpstr>
      <vt:lpstr>UM_Asset9Ltv80To90</vt:lpstr>
      <vt:lpstr>UM_Asset9Ltv90To100</vt:lpstr>
      <vt:lpstr>UM_Asset9LTVType</vt:lpstr>
      <vt:lpstr>UM_Asset9NumberOfLoans</vt:lpstr>
      <vt:lpstr>UM_Asset9RegionOther</vt:lpstr>
      <vt:lpstr>UM_Asset9Regions</vt:lpstr>
      <vt:lpstr>UM_AssetTypes</vt:lpstr>
      <vt:lpstr>UM_CounterpartyAccountBank</vt:lpstr>
      <vt:lpstr>UM_CounterpartyAccountBankGuarantor</vt:lpstr>
      <vt:lpstr>UM_CounterpartyBackupCashManager</vt:lpstr>
      <vt:lpstr>UM_CounterpartyBackupServicer</vt:lpstr>
      <vt:lpstr>UM_CounterpartyBackupServicerFacilitator</vt:lpstr>
      <vt:lpstr>UM_CounterpartyCashManager</vt:lpstr>
      <vt:lpstr>UM_CounterpartyServicer</vt:lpstr>
      <vt:lpstr>UM_CounterpartySponsor</vt:lpstr>
      <vt:lpstr>UM_CounterpartyStandbyAccountBank</vt:lpstr>
      <vt:lpstr>UM_CoveredBondsBalance</vt:lpstr>
      <vt:lpstr>UM_CoveredBondsCurrencies</vt:lpstr>
      <vt:lpstr>UM_CoveredBondsCurrencyOther</vt:lpstr>
      <vt:lpstr>UM_CoveredBondsInterestRateFixed</vt:lpstr>
      <vt:lpstr>UM_CoveredBondsInterestRateFloating</vt:lpstr>
      <vt:lpstr>UM_CoveredBondsMaturity0To1</vt:lpstr>
      <vt:lpstr>UM_CoveredBondsMaturity1To2</vt:lpstr>
      <vt:lpstr>UM_CoveredBondsMaturity2To3</vt:lpstr>
      <vt:lpstr>UM_CoveredBondsMaturity3To4</vt:lpstr>
      <vt:lpstr>UM_CoveredBondsMaturity4To5</vt:lpstr>
      <vt:lpstr>UM_CoveredBondsMaturity5To10</vt:lpstr>
      <vt:lpstr>UM_CoveredBondsMaturityType</vt:lpstr>
      <vt:lpstr>UM_CoveredBondsWAL</vt:lpstr>
      <vt:lpstr>UM_CoverPoolBalance</vt:lpstr>
      <vt:lpstr>UM_CoverPoolCurrencies</vt:lpstr>
      <vt:lpstr>UM_CoverPoolCurrencyOther</vt:lpstr>
      <vt:lpstr>UM_CoverPoolInterestRateFixed</vt:lpstr>
      <vt:lpstr>UM_CoverPoolInterestRateFloating</vt:lpstr>
      <vt:lpstr>UM_CoverPoolMaturity0To1</vt:lpstr>
      <vt:lpstr>UM_CoverPoolMaturity1To2</vt:lpstr>
      <vt:lpstr>UM_CoverPoolMaturity2To3</vt:lpstr>
      <vt:lpstr>UM_CoverPoolMaturity3To4</vt:lpstr>
      <vt:lpstr>UM_CoverPoolMaturity4To5</vt:lpstr>
      <vt:lpstr>UM_CoverPoolMaturity5To10</vt:lpstr>
      <vt:lpstr>UM_CoverPoolSubstituteCollateral</vt:lpstr>
      <vt:lpstr>UM_CoverPoolWAL</vt:lpstr>
      <vt:lpstr>UM_CoverPoolWARemainingTerm</vt:lpstr>
      <vt:lpstr>UM_CoverPoolWASeasoning</vt:lpstr>
      <vt:lpstr>UM_CurrencyOfReporting</vt:lpstr>
      <vt:lpstr>UM_CutOffDate</vt:lpstr>
      <vt:lpstr>UM_LegalFramework</vt:lpstr>
      <vt:lpstr>UM_MainCollateralAssetType</vt:lpstr>
      <vt:lpstr>UM_OCCurrent</vt:lpstr>
      <vt:lpstr>UM_OCCurrentBasis</vt:lpstr>
      <vt:lpstr>UM_ProgrammeId</vt:lpstr>
      <vt:lpstr>UM_SwapCounterparties</vt:lpstr>
    </vt:vector>
  </TitlesOfParts>
  <Company>Moody's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Boucher, Louis-Philippe</dc:creator>
  <cp:lastModifiedBy>Therese Hellenes Jenssen </cp:lastModifiedBy>
  <dcterms:created xsi:type="dcterms:W3CDTF">2016-10-04T16:36:40Z</dcterms:created>
  <dcterms:modified xsi:type="dcterms:W3CDTF">2020-05-15T08:37:34Z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