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220718\Desktop\Ny mappe\"/>
    </mc:Choice>
  </mc:AlternateContent>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<sst xmlns="http://schemas.openxmlformats.org/spreadsheetml/2006/main" count="1515" uniqueCount="1029">
  <si>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</si>
  <si>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</si>
  <si>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</si>
  <si>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</si>
  <si>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</si>
  <si>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</si>
  <si>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</si>
  <si>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</si>
  <si>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</si>
  <si>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</si>
  <si>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</si>
  <si>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</si>
  <si>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</si>
  <si>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</si>
  <si>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</si>
  <si>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</si>
  <si>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</si>
  <si>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</si>
  <si>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</si>
  <si>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</si>
  <si>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</si>
  <si>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</si>
  <si>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</si>
  <si>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</si>
  <si>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</si>
  <si>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</si>
  <si>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</si>
  <si>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</si>
  <si>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</si>
  <si>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</si>
  <si>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</si>
  <si>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</si>
  <si>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</si>
  <si>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</si>
  <si>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</si>
  <si>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</si>
  <si>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</si>
  <si>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</si>
  <si>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</si>
  <si>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</si>
  <si>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</si>
  <si>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</si>
  <si>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</si>
  <si>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</si>
  <si>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</si>
  <si>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</si>
  <si>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</si>
  <si>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</si>
  <si>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</si>
  <si>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</si>
  <si>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</si>
  <si>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</si>
  <si>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</si>
  <si>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</si>
  <si>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</si>
  <si>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</si>
  <si>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</si>
  <si>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</si>
  <si>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</si>
  <si>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</si>
  <si>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</si>
  <si>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</si>
  <si>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</si>
  <si>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</si>
  <si>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</si>
  <si>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</si>
  <si>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</si>
  <si>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</si>
  <si>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</si>
  <si>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</si>
  <si>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</si>
  <si>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</si>
  <si>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</si>
  <si>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</si>
  <si>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</si>
  <si>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</si>
  <si>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</si>
  <si>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</si>
  <si>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</si>
  <si>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</si>
  <si>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</si>
  <si>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</si>
  <si>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</si>
  <si>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</si>
  <si>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</si>
  <si>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</si>
  <si>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</si>
  <si>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</si>
  <si>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</si>
  <si>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</si>
  <si>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</si>
  <si>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</si>
  <si>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</si>
  <si>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</si>
  <si>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</si>
  <si>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</si>
  <si>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</si>
  <si>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</si>
  <si>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</si>
  <si>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</si>
  <si>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</si>
  <si>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</si>
  <si>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</si>
  <si>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</si>
  <si>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</si>
  <si>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</si>
  <si>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</si>
  <si>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</si>
  <si>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</si>
  <si>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</si>
  <si>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</si>
  <si>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</si>
  <si>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</si>
  <si>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</si>
  <si>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</si>
  <si>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</si>
  <si>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</si>
  <si>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</si>
  <si>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</si>
  <si>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</si>
  <si>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</si>
  <si>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</si>
  <si>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</si>
  <si>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</si>
  <si>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</si>
  <si>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</si>
  <si>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</si>
  <si>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</si>
  <si>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</si>
  <si>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</si>
  <si>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</si>
  <si>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</si>
  <si>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</si>
  <si>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</si>
  <si>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</si>
  <si>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</si>
  <si>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</si>
  <si>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</si>
  <si>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</si>
  <si>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</si>
  <si>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</si>
  <si>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</si>
  <si>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</si>
  <si>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</si>
  <si>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</si>
  <si>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</si>
  <si>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</si>
  <si>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</si>
  <si>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</si>
  <si>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</si>
  <si>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</si>
  <si>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</si>
  <si>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</si>
  <si>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</si>
  <si>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</si>
  <si>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</si>
  <si>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</si>
  <si>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</si>
  <si>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</si>
  <si>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</si>
  <si>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</si>
  <si>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</si>
  <si>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</si>
  <si>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</si>
  <si>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</si>
  <si>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</si>
  <si>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</si>
  <si>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</si>
  <si>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</si>
  <si>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</si>
  <si>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</si>
  <si>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</si>
  <si>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</si>
  <si>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</si>
  <si>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</si>
  <si>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</si>
  <si>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</si>
  <si>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</si>
  <si>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</si>
  <si>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</si>
  <si>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</si>
  <si>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</si>
  <si>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</si>
  <si>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</si>
  <si>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</si>
  <si>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</si>
  <si>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</si>
  <si>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</si>
  <si>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</si>
  <si>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</si>
  <si>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</si>
  <si>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</si>
  <si>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</si>
  <si>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</si>
  <si>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</si>
  <si>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</si>
  <si>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</si>
  <si>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</si>
  <si>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</si>
  <si>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</si>
  <si>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</si>
  <si>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</si>
  <si>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</si>
  <si>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</si>
  <si>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</si>
  <si>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</si>
  <si>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</si>
  <si>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</si>
  <si>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</si>
  <si>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</si>
  <si>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</si>
  <si>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</si>
  <si>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</si>
  <si>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</si>
  <si>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</si>
  <si>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</si>
  <si>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</si>
  <si>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</si>
  <si>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</si>
  <si>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</si>
  <si>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</si>
  <si>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</si>
  <si>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</si>
  <si>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</si>
  <si>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</si>
  <si>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</si>
  <si>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</si>
  <si>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</si>
  <si>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</si>
  <si>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</si>
  <si>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</si>
  <si>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</si>
  <si>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</si>
  <si>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</si>
  <si>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</si>
  <si>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</si>
  <si>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</si>
  <si>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</si>
  <si>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</si>
  <si>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</si>
  <si>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</si>
  <si>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</si>
  <si>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</si>
  <si>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</si>
  <si>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</si>
  <si>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</si>
  <si>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</si>
  <si>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</si>
  <si>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</si>
  <si>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</si>
  <si>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</si>
  <si>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</si>
  <si>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</si>
  <si>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</si>
  <si>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</si>
  <si>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</si>
  <si>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</si>
  <si>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</si>
  <si>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</si>
  <si>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</si>
  <si>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</si>
  <si>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</si>
  <si>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</si>
  <si>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</si>
  <si>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</si>
  <si>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</si>
  <si>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</si>
  <si>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</si>
  <si>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</si>
  <si>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</si>
  <si>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</si>
  <si>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</si>
  <si>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</si>
  <si>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</si>
  <si>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</si>
  <si>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</si>
  <si>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</si>
  <si>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</si>
  <si>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</si>
  <si>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</si>
  <si>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</si>
  <si>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</si>
  <si>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</si>
  <si>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</si>
  <si>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</si>
  <si>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</si>
  <si>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</si>
  <si>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</si>
  <si>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</si>
  <si>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</si>
  <si>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</si>
  <si>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</si>
  <si>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</si>
  <si>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</si>
  <si>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</si>
  <si>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</si>
  <si>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</si>
  <si>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</si>
  <si>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</si>
  <si>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</si>
  <si>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</si>
  <si>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</si>
  <si>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</si>
  <si>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</si>
  <si>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</si>
  <si>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</si>
  <si>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</si>
  <si>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</si>
  <si>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</si>
  <si>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</si>
  <si>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</si>
  <si>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</si>
  <si>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</si>
  <si>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</si>
  <si>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</si>
  <si>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</si>
  <si>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</si>
  <si>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</si>
  <si>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</si>
  <si>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</si>
  <si>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</si>
  <si>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</si>
  <si>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</si>
  <si>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</si>
  <si>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</si>
  <si>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</si>
  <si>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</si>
  <si>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</si>
  <si>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</si>
  <si>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</si>
  <si>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</si>
  <si>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</si>
  <si>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</si>
  <si>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</si>
  <si>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</si>
  <si>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</si>
  <si>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</si>
  <si>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</si>
  <si>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</si>
  <si>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</si>
  <si>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</si>
  <si>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</si>
  <si>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</si>
  <si>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</si>
  <si>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</si>
  <si>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</si>
  <si>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</si>
  <si>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</si>
  <si>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</si>
  <si>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</si>
  <si>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</si>
  <si>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</si>
  <si>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</si>
  <si>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</si>
  <si>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</si>
  <si>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</si>
  <si>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</si>
  <si>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</si>
  <si>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</si>
  <si>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</si>
  <si>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</si>
  <si>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</si>
  <si>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</si>
  <si>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</si>
  <si>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</si>
  <si>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</si>
  <si>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</si>
  <si>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</si>
  <si>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</si>
  <si>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</si>
  <si>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</si>
  <si>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</si>
  <si>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</si>
  <si>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</si>
  <si>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</si>
  <si>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</si>
  <si>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</si>
  <si>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</si>
  <si>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</si>
  <si>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</si>
  <si>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</si>
  <si>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</si>
  <si>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</si>
  <si>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</si>
  <si>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</si>
  <si>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</si>
  <si>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</si>
  <si>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</si>
  <si>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</si>
  <si>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</si>
  <si>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</si>
  <si>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</si>
  <si>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</si>
  <si>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</si>
  <si>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</si>
  <si>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</si>
  <si>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</si>
  <si>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</si>
  <si>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</si>
  <si>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</si>
  <si>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</si>
  <si>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</si>
  <si>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</si>
  <si>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</si>
  <si>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</si>
  <si>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</si>
  <si>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</si>
  <si>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</si>
  <si>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</si>
  <si>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</si>
  <si>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</si>
  <si>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</si>
  <si>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</si>
  <si>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</si>
  <si>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</si>
  <si>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</si>
  <si>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</si>
  <si>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</si>
  <si>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</si>
  <si>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</si>
  <si>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</si>
  <si>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</si>
  <si>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</si>
  <si>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</si>
  <si>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</si>
  <si>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</si>
  <si>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</si>
  <si>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</si>
  <si>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</si>
  <si>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</si>
  <si>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</si>
  <si>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</si>
  <si>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</si>
  <si>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</si>
  <si>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</si>
  <si>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</si>
  <si>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</si>
  <si>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</si>
  <si>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</si>
  <si>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</si>
  <si>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</si>
  <si>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</si>
  <si>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</si>
  <si>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</si>
  <si>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</si>
  <si>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</si>
  <si>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</si>
  <si>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</si>
  <si>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</si>
  <si>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</si>
  <si>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</si>
  <si>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</si>
  <si>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</si>
  <si>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</si>
  <si>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</si>
  <si>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</si>
  <si>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</si>
  <si>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</si>
  <si>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</si>
  <si>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</si>
  <si>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</si>
  <si>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</si>
  <si>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</si>
  <si>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</si>
  <si>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</si>
  <si>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</si>
  <si>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</si>
  <si>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</si>
  <si>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</si>
  <si>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</si>
  <si>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</si>
  <si>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</si>
  <si>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</si>
  <si>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</si>
  <si>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</si>
  <si>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</si>
  <si>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</si>
  <si>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</si>
  <si>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</si>
  <si>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</si>
  <si>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</si>
  <si>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</si>
  <si>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</si>
  <si>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</si>
  <si>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</si>
  <si>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</si>
  <si>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</si>
  <si>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</si>
  <si>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</si>
  <si>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</si>
  <si>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</si>
  <si>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</si>
  <si>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</si>
  <si>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</si>
  <si>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</si>
  <si>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</si>
  <si>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</si>
  <si>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</si>
  <si>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</si>
  <si>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</si>
  <si>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</si>
  <si>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</si>
  <si>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</si>
  <si>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</si>
  <si>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</si>
  <si>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</si>
  <si>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</si>
  <si>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</si>
  <si>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</si>
  <si>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</si>
  <si>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</si>
  <si>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</si>
  <si>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</si>
  <si>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</si>
  <si>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</si>
  <si>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</si>
  <si>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</si>
  <si>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</si>
  <si>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</si>
  <si>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</si>
  <si>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</si>
  <si>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</si>
  <si>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</si>
  <si>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</si>
  <si>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</si>
  <si>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</si>
  <si>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</si>
  <si>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</si>
  <si>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</si>
  <si>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</si>
  <si>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</si>
  <si>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</si>
  <si>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</si>
  <si>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</si>
  <si>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</si>
  <si>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</si>
  <si>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</si>
  <si>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</si>
  <si>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</si>
  <si>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</si>
  <si>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</si>
  <si>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</si>
  <si>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</si>
  <si>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</si>
  <si>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</si>
  <si>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</si>
  <si>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</si>
  <si>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</si>
  <si>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</si>
  <si>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</si>
  <si>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</si>
  <si>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</si>
  <si>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</si>
  <si>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</si>
  <si>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</si>
  <si>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</si>
  <si>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</si>
  <si>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</si>
  <si>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</si>
  <si>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</si>
  <si>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</si>
  <si>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</si>
  <si>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</si>
  <si>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</si>
  <si>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</si>
  <si>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</si>
  <si>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</si>
  <si>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</si>
  <si>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</si>
  <si>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</si>
  <si>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</si>
  <si>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</si>
  <si>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</si>
  <si>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</si>
  <si>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</si>
  <si>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</si>
  <si>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</si>
  <si>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</si>
  <si>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</si>
  <si>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</si>
  <si>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</si>
  <si>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</si>
  <si>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</si>
  <si>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</si>
  <si>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</si>
  <si>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</si>
  <si>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</si>
  <si>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</si>
  <si>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</si>
  <si>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</si>
  <si>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</si>
  <si>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</si>
  <si>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</si>
  <si>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</si>
  <si>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</si>
  <si>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</si>
  <si>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</si>
  <si>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</si>
  <si>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</si>
  <si>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</si>
  <si>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</si>
  <si>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</si>
  <si>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</si>
  <si>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</si>
  <si>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</si>
  <si>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</si>
  <si>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</si>
  <si>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</si>
  <si>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</si>
  <si>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</si>
  <si>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</si>
  <si>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</si>
  <si>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</si>
  <si>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</si>
  <si>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</si>
  <si>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</si>
  <si>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</si>
  <si>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</si>
  <si>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</si>
  <si>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</si>
  <si>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</si>
  <si>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</si>
  <si>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</si>
  <si>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</si>
  <si>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</si>
  <si>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</si>
  <si>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</si>
  <si>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</si>
  <si>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</si>
  <si>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</si>
  <si>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</si>
  <si>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</si>
  <si>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</si>
  <si>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</si>
  <si>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</si>
  <si>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</si>
  <si>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</si>
  <si>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</si>
  <si>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</si>
  <si>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</si>
  <si>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</si>
  <si>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</si>
  <si>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</si>
  <si>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</si>
  <si>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</si>
  <si>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</si>
  <si>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</si>
  <si>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</si>
  <si>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</si>
  <si>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</si>
  <si>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</si>
  <si>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</si>
  <si>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</si>
  <si>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</si>
  <si>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</si>
  <si>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</si>
  <si>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</si>
  <si>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</si>
  <si>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</si>
  <si>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</si>
  <si>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</si>
  <si>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</si>
  <si>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</si>
  <si>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</si>
  <si>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</si>
  <si>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</si>
  <si>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</si>
  <si>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</si>
  <si>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</si>
  <si>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</si>
  <si>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</si>
  <si>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</si>
  <si>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</si>
  <si>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</si>
  <si>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</si>
  <si>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</si>
  <si>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</si>
  <si>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</si>
  <si>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</si>
  <si>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</si>
  <si>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</si>
  <si>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</si>
  <si>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</si>
  <si>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</si>
  <si>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</si>
  <si>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</si>
  <si>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</si>
  <si>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</si>
  <si>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</si>
  <si>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</si>
  <si>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</si>
  <si>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</si>
  <si>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</si>
  <si>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</si>
  <si>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</si>
  <si>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</si>
  <si>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</si>
  <si>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</si>
  <si>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</si>
  <si>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</si>
  <si>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</si>
  <si>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</si>
  <si>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</si>
  <si>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</si>
  <si>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</si>
  <si>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</si>
  <si>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</si>
  <si>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</si>
  <si>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</si>
  <si>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</si>
  <si>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</si>
  <si>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</si>
  <si>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</si>
  <si>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</si>
  <si>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</si>
  <si>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</si>
  <si>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</si>
  <si>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</si>
  <si>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</si>
  <si>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</si>
  <si>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</si>
  <si>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</si>
  <si>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</si>
  <si>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</si>
  <si>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</si>
  <si>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</si>
  <si>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</si>
  <si>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</si>
  <si>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</si>
  <si>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</si>
  <si>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</si>
  <si>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</si>
  <si>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</si>
  <si>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</si>
  <si>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</si>
  <si>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</si>
  <si>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</si>
  <si>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</si>
  <si>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</si>
  <si>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</si>
  <si>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</si>
  <si>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</si>
  <si>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</si>
  <si>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</si>
  <si>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</si>
  <si>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</si>
  <si>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</si>
  <si>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</si>
  <si>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</si>
  <si>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</si>
  <si>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</si>
  <si>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</si>
  <si>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</si>
  <si>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</si>
  <si>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</si>
  <si>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</si>
  <si>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</si>
  <si>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</si>
  <si>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</si>
  <si>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</si>
  <si>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</si>
  <si>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</si>
  <si>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</si>
  <si>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</si>
  <si>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</si>
  <si>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</si>
  <si>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</si>
  <si>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</si>
  <si>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</si>
  <si>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</si>
  <si>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</si>
  <si>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</si>
  <si>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</si>
  <si>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</si>
  <si>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</si>
  <si>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</si>
  <si>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</si>
  <si>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</si>
  <si>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</si>
  <si>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</si>
  <si>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</si>
  <si>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</si>
  <si>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</si>
  <si>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</si>
  <si>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</si>
  <si>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</si>
  <si>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</si>
  <si>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</si>
  <si>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</si>
  <si>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</si>
  <si>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</si>
  <si>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</si>
  <si>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</si>
  <si>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</si>
  <si>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</si>
  <si>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</si>
  <si>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</si>
  <si>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</si>
  <si>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</si>
  <si>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</si>
  <si>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</si>
  <si>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</si>
  <si>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</si>
  <si>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</si>
  <si>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</si>
  <si>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</si>
  <si>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</si>
  <si>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</si>
  <si>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</si>
  <si>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</si>
  <si>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</si>
  <si>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</si>
  <si>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</si>
  <si>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</si>
  <si>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</si>
  <si>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</si>
  <si>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</si>
  <si>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</si>
  <si>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</si>
  <si>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</si>
  <si>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</si>
  <si>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</si>
  <si>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</si>
  <si>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</si>
  <si>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</si>
  <si>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</si>
  <si>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</si>
  <si>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</si>
  <si>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</si>
  <si>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</si>
  <si>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</si>
  <si>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</si>
  <si>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</si>
  <si>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</si>
  <si>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</si>
  <si>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</si>
  <si>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</si>
  <si>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</si>
  <si>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</si>
  <si>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</si>
  <si>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</si>
  <si>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</si>
  <si>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</si>
  <si>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</si>
  <si>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</si>
  <si>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</si>
  <si>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</si>
  <si>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</si>
  <si>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</si>
  <si>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</si>
  <si>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</si>
  <si>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</si>
  <si>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</si>
  <si>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</si>
  <si>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</si>
  <si>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</si>
  <si>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</si>
  <si>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</si>
  <si>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</si>
  <si>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</si>
  <si>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</si>
  <si>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</si>
  <si>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</si>
  <si>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</si>
  <si>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</si>
  <si>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</si>
  <si>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</si>
  <si>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</si>
  <si>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</si>
  <si>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</si>
  <si>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</si>
  <si>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</si>
  <si>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</si>
  <si>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</si>
  <si>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</si>
  <si>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</si>
  <si>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</si>
  <si>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</si>
  <si>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</si>
  <si>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</si>
  <si>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</si>
  <si>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</si>
  <si>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</si>
  <si>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</si>
  <si>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</si>
  <si>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</si>
  <si>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</si>
  <si>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</si>
  <si>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</si>
  <si>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</si>
  <si>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</si>
  <si>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</si>
  <si>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</si>
  <si>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</si>
  <si>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</si>
  <si>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</si>
  <si>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</si>
  <si>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</si>
  <si>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</si>
  <si>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</si>
  <si>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</si>
  <si>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</si>
  <si>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</si>
  <si>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</si>
  <si>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</si>
  <si>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</si>
  <si>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</si>
  <si>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</si>
  <si>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</si>
  <si>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</si>
  <si>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</si>
  <si>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</si>
  <si>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</si>
  <si>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</si>
  <si>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</si>
  <si>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</si>
  <si>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</si>
  <si>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</si>
  <si>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</si>
  <si>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</si>
  <si>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</si>
  <si>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</si>
  <si>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</si>
  <si>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</si>
  <si>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</si>
  <si>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</si>
  <si>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</si>
  <si>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</si>
  <si>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</si>
  <si>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</si>
  <si>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</si>
  <si>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</si>
  <si>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</si>
  <si>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</si>
  <si>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</si>
  <si>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</si>
  <si>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</si>
  <si>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</si>
  <si>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</si>
  <si>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</si>
  <si>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</si>
  <si>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</si>
  <si>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</si>
  <si>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</si>
  <si>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</si>
  <si>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</si>
  <si>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</si>
  <si>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</si>
  <si>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</si>
  <si>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</si>
  <si>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</si>
  <si>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</si>
  <si>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</si>
  <si>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</si>
  <si>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</si>
  <si>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</si>
  <si>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</si>
  <si>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</si>
  <si>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</si>
  <si>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</si>
  <si>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</si>
  <si>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</si>
  <si>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</si>
  <si>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</si>
  <si>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</si>
  <si>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</si>
  <si>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</si>
  <si>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</si>
  <si>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</si>
  <si>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</si>
  <si>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</si>
  <si>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</si>
  <si>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</si>
  <si>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</si>
  <si>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</si>
  <si>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</si>
  <si>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</si>
  <si>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</si>
  <si>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</si>
  <si>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</si>
  <si>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</si>
  <si>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</si>
  <si>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</si>
  <si>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</si>
  <si>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</si>
  <si>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</si>
  <si>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</si>
  <si>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</si>
  <si>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</si>
  <si>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</si>
  <si>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</si>
  <si>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</si>
  <si>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</si>
  <si>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</si>
  <si>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</si>
  <si>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</si>
  <si>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</si>
  <si>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</si>
  <si>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</si>
  <si>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</si>
  <si>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</si>
  <si>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</si>
  <si>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</si>
  <si>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</si>
  <si>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</si>
  <si>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</si>
  <si>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</si>
  <si>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</si>
  <si>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</si>
  <si>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</si>
  <si>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</si>
  <si>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</si>
  <si>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</si>
  <si>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</si>
  <si>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</si>
  <si>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Soft bullet</t>
  </si>
  <si>
    <t>SEB AB</t>
  </si>
  <si>
    <t>F3JS33DEI6XQ4ZBPTN86</t>
  </si>
  <si>
    <t>Viken</t>
  </si>
  <si>
    <t>Vestfold og Telemark</t>
  </si>
  <si>
    <t>Vestland</t>
  </si>
  <si>
    <t>Trøndelag</t>
  </si>
  <si>
    <t>Innlandet</t>
  </si>
  <si>
    <t>Agder</t>
  </si>
  <si>
    <t>Troms og Finnmark</t>
  </si>
  <si>
    <t>Møre og Romsdal</t>
  </si>
  <si>
    <t>529900ODI3047E2LIV03</t>
  </si>
  <si>
    <t>Sparebanken Øst</t>
  </si>
  <si>
    <t>Nordea Bank Abp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</si>
</sst>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53" zoomScale="82" zoomScaleNormal="82" workbookViewId="0">
      <selection activeCell="C196" sqref="C196"/>
    </sheetView>
  </sheetViews>
  <sheetFormatPr baseColWidth="10"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44196</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0.11600000000000001</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17986128913.869999</v>
      </c>
      <c r="D12" s="14"/>
    </row>
    <row r="13" spans="1:28" x14ac:dyDescent="0.25">
      <c r="A13" s="58" t="s">
        <v>792</v>
      </c>
      <c r="B13" s="17" t="s">
        <v>413</v>
      </c>
      <c r="C13" s="48">
        <f>IFERROR(UM_CoverPoolBalance-UM_CoverPoolSubstituteCollateral,UM_CoverPoolBalance)</f>
        <v>16835920631.869999</v>
      </c>
      <c r="D13" s="39">
        <f>IFERROR(C13/$C$12,"")</f>
        <v>0.93605025920207785</v>
      </c>
    </row>
    <row r="14" spans="1:28" x14ac:dyDescent="0.25">
      <c r="A14" s="58" t="s">
        <v>793</v>
      </c>
      <c r="B14" s="17" t="s">
        <v>34</v>
      </c>
      <c r="C14" s="110">
        <v>1150208282</v>
      </c>
      <c r="D14" s="39">
        <f>IFERROR(C14/$C$12,"")</f>
        <v>6.3949740797922178E-2</v>
      </c>
    </row>
    <row r="15" spans="1:28" x14ac:dyDescent="0.25">
      <c r="B15" s="17"/>
      <c r="C15" s="12"/>
      <c r="D15" s="32"/>
    </row>
    <row r="16" spans="1:28" x14ac:dyDescent="0.25">
      <c r="B16" s="17" t="s">
        <v>4</v>
      </c>
      <c r="C16" s="12"/>
      <c r="D16" s="32"/>
    </row>
    <row r="17" spans="1:6" x14ac:dyDescent="0.25">
      <c r="A17" s="58" t="s">
        <v>794</v>
      </c>
      <c r="B17" s="17" t="s">
        <v>25</v>
      </c>
      <c r="C17" s="110">
        <v>0</v>
      </c>
      <c r="D17" s="39">
        <f>IFERROR(C17/SUM(C17:C18),"")</f>
        <v>0</v>
      </c>
    </row>
    <row r="18" spans="1:6" x14ac:dyDescent="0.25">
      <c r="A18" s="58" t="s">
        <v>795</v>
      </c>
      <c r="B18" s="17" t="s">
        <v>19</v>
      </c>
      <c r="C18" s="110">
        <v>17986128913.869999</v>
      </c>
      <c r="D18" s="39">
        <f>IFERROR(C18/SUM(C17:C18),"")</f>
        <v>1</v>
      </c>
    </row>
    <row r="19" spans="1:6" x14ac:dyDescent="0.25">
      <c r="B19" s="17"/>
      <c r="C19" s="12"/>
      <c r="D19" s="32"/>
    </row>
    <row r="20" spans="1:6" x14ac:dyDescent="0.25">
      <c r="A20" s="58" t="s">
        <v>786</v>
      </c>
      <c r="B20" s="54" t="s">
        <v>492</v>
      </c>
      <c r="C20" s="112">
        <v>10.333994861670735</v>
      </c>
      <c r="D20" s="32"/>
    </row>
    <row r="21" spans="1:6" x14ac:dyDescent="0.25">
      <c r="A21" s="58" t="s">
        <v>796</v>
      </c>
      <c r="B21" s="17" t="s">
        <v>774</v>
      </c>
      <c r="C21" s="110">
        <v>48.7</v>
      </c>
      <c r="D21" s="32"/>
    </row>
    <row r="22" spans="1:6" x14ac:dyDescent="0.25">
      <c r="A22" s="58" t="s">
        <v>797</v>
      </c>
      <c r="B22" s="17" t="s">
        <v>775</v>
      </c>
      <c r="C22" s="110">
        <v>248.6</v>
      </c>
      <c r="D22" s="32"/>
    </row>
    <row r="23" spans="1:6" x14ac:dyDescent="0.25">
      <c r="B23" s="17"/>
      <c r="C23" s="18"/>
      <c r="D23" s="33"/>
    </row>
    <row r="24" spans="1:6" x14ac:dyDescent="0.25">
      <c r="B24" s="17" t="s">
        <v>5</v>
      </c>
      <c r="C24" s="12"/>
      <c r="D24" s="32"/>
    </row>
    <row r="25" spans="1:6" x14ac:dyDescent="0.25">
      <c r="A25" s="58" t="s">
        <v>798</v>
      </c>
      <c r="B25" s="40" t="s">
        <v>401</v>
      </c>
      <c r="C25" s="110">
        <v>17986128913.869999</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15950000000</v>
      </c>
      <c r="D33" s="61"/>
    </row>
    <row r="34" spans="1:4" x14ac:dyDescent="0.25">
      <c r="A34" s="58" t="s">
        <v>787</v>
      </c>
      <c r="B34" s="17" t="s">
        <v>492</v>
      </c>
      <c r="C34" s="56">
        <v>3.2945454545454544</v>
      </c>
      <c r="D34" s="16"/>
    </row>
    <row r="35" spans="1:4" x14ac:dyDescent="0.25">
      <c r="A35" s="58" t="s">
        <v>788</v>
      </c>
      <c r="B35" s="17" t="s">
        <v>37</v>
      </c>
      <c r="C35" s="43" t="s">
        <v>1015</v>
      </c>
      <c r="D35" s="16"/>
    </row>
    <row r="36" spans="1:4" x14ac:dyDescent="0.25">
      <c r="B36" s="17"/>
      <c r="C36" s="12"/>
      <c r="D36" s="16"/>
    </row>
    <row r="37" spans="1:4" x14ac:dyDescent="0.25">
      <c r="B37" s="17" t="s">
        <v>4</v>
      </c>
      <c r="C37" s="12"/>
      <c r="D37" s="16"/>
    </row>
    <row r="38" spans="1:4" x14ac:dyDescent="0.25">
      <c r="A38" s="58" t="s">
        <v>803</v>
      </c>
      <c r="B38" s="17" t="s">
        <v>25</v>
      </c>
      <c r="C38" s="110">
        <v>1450000000</v>
      </c>
      <c r="D38" s="39">
        <f>IFERROR(C38/SUM($C$38:$C$39),"")</f>
        <v>9.0909090909090912E-2</v>
      </c>
    </row>
    <row r="39" spans="1:4" x14ac:dyDescent="0.25">
      <c r="A39" s="58" t="s">
        <v>804</v>
      </c>
      <c r="B39" s="17" t="s">
        <v>19</v>
      </c>
      <c r="C39" s="110">
        <v>14500000000</v>
      </c>
      <c r="D39" s="39">
        <f>IFERROR(C39/SUM($C$38:$C$39),"")</f>
        <v>0.90909090909090906</v>
      </c>
    </row>
    <row r="40" spans="1:4" x14ac:dyDescent="0.25">
      <c r="B40" s="17"/>
      <c r="C40" s="18"/>
      <c r="D40" s="35"/>
    </row>
    <row r="41" spans="1:4" x14ac:dyDescent="0.25">
      <c r="B41" s="17" t="s">
        <v>5</v>
      </c>
      <c r="C41" s="12"/>
      <c r="D41" s="36"/>
    </row>
    <row r="42" spans="1:4" x14ac:dyDescent="0.25">
      <c r="A42" s="58" t="s">
        <v>805</v>
      </c>
      <c r="B42" s="40" t="s">
        <v>401</v>
      </c>
      <c r="C42" s="110">
        <v>15950000000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1445268541.3159661</v>
      </c>
      <c r="D51" s="107">
        <v>2300000000</v>
      </c>
    </row>
    <row r="52" spans="1:6" x14ac:dyDescent="0.25">
      <c r="A52" s="58" t="s">
        <v>813</v>
      </c>
      <c r="B52" s="17" t="s">
        <v>599</v>
      </c>
      <c r="C52" s="110">
        <v>730352591.54905093</v>
      </c>
      <c r="D52" s="107">
        <v>2500000000</v>
      </c>
      <c r="F52" s="83"/>
    </row>
    <row r="53" spans="1:6" x14ac:dyDescent="0.25">
      <c r="A53" s="58" t="s">
        <v>814</v>
      </c>
      <c r="B53" s="17" t="s">
        <v>600</v>
      </c>
      <c r="C53" s="110">
        <v>910140353.48277593</v>
      </c>
      <c r="D53" s="107">
        <v>2500000000</v>
      </c>
      <c r="F53" s="83"/>
    </row>
    <row r="54" spans="1:6" x14ac:dyDescent="0.25">
      <c r="A54" s="58" t="s">
        <v>815</v>
      </c>
      <c r="B54" s="17" t="s">
        <v>601</v>
      </c>
      <c r="C54" s="110">
        <v>918928953.59070802</v>
      </c>
      <c r="D54" s="107">
        <v>2500000000</v>
      </c>
      <c r="F54" s="83"/>
    </row>
    <row r="55" spans="1:6" x14ac:dyDescent="0.25">
      <c r="A55" s="58" t="s">
        <v>816</v>
      </c>
      <c r="B55" s="17" t="s">
        <v>602</v>
      </c>
      <c r="C55" s="110">
        <v>945575169.65987301</v>
      </c>
      <c r="D55" s="107">
        <v>2500000000</v>
      </c>
      <c r="F55" s="83"/>
    </row>
    <row r="56" spans="1:6" x14ac:dyDescent="0.25">
      <c r="A56" s="58" t="s">
        <v>817</v>
      </c>
      <c r="B56" s="17" t="s">
        <v>603</v>
      </c>
      <c r="C56" s="110">
        <v>2572794372.8990636</v>
      </c>
      <c r="D56" s="107">
        <v>3650000000</v>
      </c>
      <c r="F56" s="83"/>
    </row>
    <row r="57" spans="1:6" ht="15.75" thickBot="1" x14ac:dyDescent="0.3">
      <c r="A57" s="58" t="s">
        <v>818</v>
      </c>
      <c r="B57" s="23" t="s">
        <v>604</v>
      </c>
      <c r="C57" s="49">
        <f>IF(SUM(C51:C56) &gt; 0, IFERROR(UM_CoverPoolBalance-SUM(C51:C56),""), 0)</f>
        <v>10463068931.372562</v>
      </c>
      <c r="D57" s="96">
        <f>IF(SUM(C51:C56) &gt; 0, IFERROR(UM_CoveredBondsBalance-SUM(D51:D56),""), 0)</f>
        <v>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1027</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1027</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1028</v>
      </c>
      <c r="C73" s="41" t="s">
        <v>1026</v>
      </c>
      <c r="D73" s="42" t="s">
        <v>594</v>
      </c>
      <c r="F73" s="83"/>
    </row>
    <row r="74" spans="1:6" x14ac:dyDescent="0.25">
      <c r="A74" s="58" t="s">
        <v>829</v>
      </c>
      <c r="B74" s="40" t="s">
        <v>1016</v>
      </c>
      <c r="C74" s="43" t="s">
        <v>1017</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16835920632</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16835920632</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9917</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1697682.8306947665</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16835920632</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4646256606</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3418930742</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3901423256</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3737802089</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1124037758</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5812726</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1657455</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0</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16835920632</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16835920632</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16835920632</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287866164</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10573276</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298439440</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1018</v>
      </c>
      <c r="C167" s="107">
        <v>10645203726</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3440809993</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1019</v>
      </c>
      <c r="C169" s="107">
        <v>1511834195</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313</v>
      </c>
      <c r="C170" s="107">
        <v>368681653</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1020</v>
      </c>
      <c r="C171" s="107">
        <v>326723483</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1021</v>
      </c>
      <c r="C172" s="107">
        <v>174494645</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1022</v>
      </c>
      <c r="C173" s="107">
        <v>145444283</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1024</v>
      </c>
      <c r="C174" s="107">
        <v>77418409</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1023</v>
      </c>
      <c r="C175" s="107">
        <v>73215150</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1025</v>
      </c>
      <c r="C176" s="107">
        <v>48401975</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233</v>
      </c>
      <c r="C177" s="107">
        <v>23693120</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16835920632</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34 C8 C20 C5"/>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2021-03-31T07:10:04Z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